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820" tabRatio="700" activeTab="0"/>
  </bookViews>
  <sheets>
    <sheet name="Maintien rémunération" sheetId="1" r:id="rId1"/>
    <sheet name="Calcul_périodes" sheetId="2" state="hidden" r:id="rId2"/>
    <sheet name="Calcul_classement" sheetId="3" state="hidden" r:id="rId3"/>
    <sheet name="Grades" sheetId="4" state="hidden" r:id="rId4"/>
  </sheets>
  <definedNames>
    <definedName name="Adjoints_administratifs">'Grades'!$C$7:$C$9</definedName>
    <definedName name="Adjoints_d_animation">'Grades'!$C$13:$C$15</definedName>
    <definedName name="Adjoints_du_patrimoine">'Grades'!$C$28:$C$30</definedName>
    <definedName name="Adjoints_techniques">'Grades'!$C$78:$C$80</definedName>
    <definedName name="Administrative">'Grades'!$B$3:$B$5</definedName>
    <definedName name="Agents_de_maîtrise">'Grades'!$C$76:$C$77</definedName>
    <definedName name="Agents_sociaux">'Grades'!$C$61:$C$63</definedName>
    <definedName name="Agents_spécialisés_des_écoles_maternelles">'Grades'!$C$59:$C$60</definedName>
    <definedName name="Animateurs">'Grades'!$C$10:$C$12</definedName>
    <definedName name="Animation">'Grades'!$B$7:$B$8</definedName>
    <definedName name="Assistant_de_conservation">'Grades'!$C$25:$C$27</definedName>
    <definedName name="Assistant_de_conservation_du_patrimoine_et_des_bibliothèques">'Grades'!$C$25:$C$26</definedName>
    <definedName name="Assistants_d_enseignement_artistique">'Grades'!$C$18:$C$20</definedName>
    <definedName name="Assistants_de_conservation">'Grades'!$C$25:$C$27</definedName>
    <definedName name="Assistants_médico_techniques">'Grades'!$C$49:$C$50</definedName>
    <definedName name="Assistants_socio_éducatifs">'Grades'!$C$57:$C$58</definedName>
    <definedName name="Attachés">'Grades'!$C$2:$C$3</definedName>
    <definedName name="Attachés_de_conservation_du_patrimoine">'Grades'!$C$21:$C$22</definedName>
    <definedName name="Auxiliaires_de_puériculture">'Grades'!$C$45:$C$46</definedName>
    <definedName name="Auxiliaires_de_soins">'Grades'!$C$47:$C$48</definedName>
    <definedName name="Bibliothécaires">'Grades'!$C$23:$C$24</definedName>
    <definedName name="Cadres_de_santé">'Grades'!$C$33:$C$34</definedName>
    <definedName name="Catégories">'Calcul_périodes'!$AP$3:$AP$6</definedName>
    <definedName name="Conseillers_des_A.P.S.">'Grades'!$C$64:$C$65</definedName>
    <definedName name="Conseillers_socio_éducatifs">'Grades'!$C$51:$C$52</definedName>
    <definedName name="Culturelle">'Grades'!$B$9:$B$15</definedName>
    <definedName name="Educateurs_de_jeunes_enfants">'Grades'!$C$55:$C$56</definedName>
    <definedName name="Educateurs_des_A.P.S.">'Grades'!$C$66:$C$68</definedName>
    <definedName name="Filière">'Grades'!$A$2:$A$8</definedName>
    <definedName name="Infirmiers">'Grades'!$C$41:$C$42</definedName>
    <definedName name="Infirmiers_rééducateusr_assistants_médico_techniques_cadres_de_santé">'Grades'!$C$33:$C$34</definedName>
    <definedName name="Ingénieurs">'Grades'!$C$71:$C$72</definedName>
    <definedName name="Médico_sociale">'Grades'!$B$16:$B$32</definedName>
    <definedName name="Mois">'Maintien rémunération'!$J$8:$J$26</definedName>
    <definedName name="Moniteurs_éducateurs">'Grades'!$C$53:$C$54</definedName>
    <definedName name="Opérateurs_des_A.P.S.">'Grades'!$C$69:$C$70</definedName>
    <definedName name="Professeurs_d_enseignement_artistique">'Grades'!$C$16:$C$17</definedName>
    <definedName name="Psychologues">'Grades'!$C$37:$C$38</definedName>
    <definedName name="Puéricultrices">'Grades'!$C$39:$C$40</definedName>
    <definedName name="Puéricultrices_cadres_de_santé">'Grades'!$C$35:$C$36</definedName>
    <definedName name="Rédacteurs">'Grades'!$C$5:$C$6</definedName>
    <definedName name="Rééducateurs">'Grades'!$C$43:$C$44</definedName>
    <definedName name="Sages_femmes">'Grades'!$C$31:$C$32</definedName>
    <definedName name="Sportive">'Grades'!$B$33:$B$36</definedName>
    <definedName name="Techniciens">'Grades'!$C$73:$C$75</definedName>
    <definedName name="Technique">'Grades'!$B$37:$B$41</definedName>
    <definedName name="_xlnm.Print_Area" localSheetId="0">'Maintien rémunération'!$A$1:$F$43</definedName>
  </definedNames>
  <calcPr fullCalcOnLoad="1"/>
</workbook>
</file>

<file path=xl/sharedStrings.xml><?xml version="1.0" encoding="utf-8"?>
<sst xmlns="http://schemas.openxmlformats.org/spreadsheetml/2006/main" count="2440" uniqueCount="247">
  <si>
    <t>Prénom :</t>
  </si>
  <si>
    <t>NOM :</t>
  </si>
  <si>
    <t>Catégorie :</t>
  </si>
  <si>
    <t>Total</t>
  </si>
  <si>
    <t>Cat. A</t>
  </si>
  <si>
    <t>Cat. B</t>
  </si>
  <si>
    <t>Cat. C</t>
  </si>
  <si>
    <t>Mois</t>
  </si>
  <si>
    <t>Jours</t>
  </si>
  <si>
    <t>Jour(s)</t>
  </si>
  <si>
    <t>Total en jours</t>
  </si>
  <si>
    <t>Différence si + de 12 ans</t>
  </si>
  <si>
    <t>Reprise au-delà de 12 ans</t>
  </si>
  <si>
    <t>Années</t>
  </si>
  <si>
    <t>Jours entre 7 et 16 ans</t>
  </si>
  <si>
    <t>Jours au-delà de 16 ans</t>
  </si>
  <si>
    <t>Reste après retrait des 7 premières années</t>
  </si>
  <si>
    <t>Reste après retrait des 10 premières années</t>
  </si>
  <si>
    <t>Catégorie</t>
  </si>
  <si>
    <t>An(s)</t>
  </si>
  <si>
    <t>Rédacteur</t>
  </si>
  <si>
    <t>du 1 au 2</t>
  </si>
  <si>
    <t>du 2 au 3</t>
  </si>
  <si>
    <t>du 3 au 4</t>
  </si>
  <si>
    <t>du 4 au 5</t>
  </si>
  <si>
    <t>du 5 au 6</t>
  </si>
  <si>
    <t>du 6 au 7</t>
  </si>
  <si>
    <t>du 7 au 8</t>
  </si>
  <si>
    <t>du 8 au 9</t>
  </si>
  <si>
    <t>du 9 au 10</t>
  </si>
  <si>
    <t>du 10 au 11</t>
  </si>
  <si>
    <t>du 12 au 13</t>
  </si>
  <si>
    <t>du 0 au 1</t>
  </si>
  <si>
    <t>du 11 au 12</t>
  </si>
  <si>
    <t>IB</t>
  </si>
  <si>
    <t>IM</t>
  </si>
  <si>
    <t>Grade</t>
  </si>
  <si>
    <t>Echelons</t>
  </si>
  <si>
    <t>Durée entre échelons</t>
  </si>
  <si>
    <t>Durée cumulée</t>
  </si>
  <si>
    <t>Durée la plus proche</t>
  </si>
  <si>
    <t>OUI ou NON</t>
  </si>
  <si>
    <t>Reprise des jours</t>
  </si>
  <si>
    <t>Attaché</t>
  </si>
  <si>
    <t>Grade de nomination :</t>
  </si>
  <si>
    <t>TBM</t>
  </si>
  <si>
    <t>Valeur du point</t>
  </si>
  <si>
    <t>Ingénieur</t>
  </si>
  <si>
    <t>Technicien</t>
  </si>
  <si>
    <t>Agent de maîtrise</t>
  </si>
  <si>
    <t>Filière</t>
  </si>
  <si>
    <t>Cadre d'emplois</t>
  </si>
  <si>
    <t>Administrative</t>
  </si>
  <si>
    <t>Animation</t>
  </si>
  <si>
    <t>Culturelle</t>
  </si>
  <si>
    <t>Sportive</t>
  </si>
  <si>
    <t>Technique</t>
  </si>
  <si>
    <t>Attachés</t>
  </si>
  <si>
    <t>Rédacteurs</t>
  </si>
  <si>
    <t>Adjoints_administratifs</t>
  </si>
  <si>
    <t>Animateurs</t>
  </si>
  <si>
    <t>Echelon :</t>
  </si>
  <si>
    <t>Repise de 1 à 12 ans</t>
  </si>
  <si>
    <t>Reprise des 3/4</t>
  </si>
  <si>
    <t>Reprise de la moitié</t>
  </si>
  <si>
    <t>Rappel des jours en A</t>
  </si>
  <si>
    <t>Rappel des jours en B</t>
  </si>
  <si>
    <t>Rappel des jours en C</t>
  </si>
  <si>
    <t>Total jours</t>
  </si>
  <si>
    <t>Adjoint administratif de 1ère classe</t>
  </si>
  <si>
    <t>Animateur</t>
  </si>
  <si>
    <t>Adjoints_d_animation</t>
  </si>
  <si>
    <t>Adjoint d'animation de 1ère classe</t>
  </si>
  <si>
    <t>Professeurs_d_enseignement_artistique</t>
  </si>
  <si>
    <t>Assistants_d_enseignement_artistique</t>
  </si>
  <si>
    <t>Assistant d'enseignement artistique principal de 2ème classe</t>
  </si>
  <si>
    <t>Assistant d'enseignement artistique</t>
  </si>
  <si>
    <t>Attachés_de_conservation_du_patrimoine</t>
  </si>
  <si>
    <t>Grade (L)</t>
  </si>
  <si>
    <t>Catégorie C</t>
  </si>
  <si>
    <t>Catégorie A</t>
  </si>
  <si>
    <t>Catégorie B</t>
  </si>
  <si>
    <t>Rédacteur principal de 2ème classe</t>
  </si>
  <si>
    <t>Animateur principal de 2ème classe</t>
  </si>
  <si>
    <t>Assistants territoriaux de conservation du patrimoine et des bibliothèques</t>
  </si>
  <si>
    <t>Assistant de conservation</t>
  </si>
  <si>
    <t>Assistants territoriaux d'enseignement artistique</t>
  </si>
  <si>
    <t>Professeur d'enseignement artistique de classe normale</t>
  </si>
  <si>
    <t>Agent social de 1ère classe</t>
  </si>
  <si>
    <t>Agent social de 2ème classe</t>
  </si>
  <si>
    <t>Agent spécialisé de 1ère classe des écoles maternelles</t>
  </si>
  <si>
    <t>Assistant socio-éducatif</t>
  </si>
  <si>
    <t>Auxiliaire de puériculture de 1ère classe</t>
  </si>
  <si>
    <t>Auxiliaire de soins de 1ère classe</t>
  </si>
  <si>
    <t>Conseiller socio-éducatif</t>
  </si>
  <si>
    <t>Educateur de jeunes enfants</t>
  </si>
  <si>
    <t>Infirmier de classe normale</t>
  </si>
  <si>
    <t>Moniteur-éducateur</t>
  </si>
  <si>
    <t>Psychologue de classe normale</t>
  </si>
  <si>
    <t>Puéricultrice cadre de santé</t>
  </si>
  <si>
    <t>Puéricultrice de classe normale</t>
  </si>
  <si>
    <t>Rééducateur de classe normale</t>
  </si>
  <si>
    <t>Sage-femme de classe normale</t>
  </si>
  <si>
    <t>Opérateur des A.P.S.</t>
  </si>
  <si>
    <t>Technicien principal de 2ème classe</t>
  </si>
  <si>
    <t>Assistant d'enseignement artistique principalde 2ème classe</t>
  </si>
  <si>
    <t>Assistant de conservation principal de 2ème classe</t>
  </si>
  <si>
    <t>Psychologues</t>
  </si>
  <si>
    <t>Puéricultrices</t>
  </si>
  <si>
    <t>Infirmiers</t>
  </si>
  <si>
    <t>Rééducateurs</t>
  </si>
  <si>
    <t>Ingénieurs</t>
  </si>
  <si>
    <t>Techniciens</t>
  </si>
  <si>
    <t>Bibliothécaire</t>
  </si>
  <si>
    <t>Adjoint du patrimoine de 1ère classe</t>
  </si>
  <si>
    <t>Adjoint du patrimoine de 2ème classe</t>
  </si>
  <si>
    <t>Attaché de conservation</t>
  </si>
  <si>
    <t>Infirmier, rééducateur, assistant médico-technique cadre de santé</t>
  </si>
  <si>
    <t>Assistant médico-technique de classe normale</t>
  </si>
  <si>
    <t>Educateur des A.P.S.</t>
  </si>
  <si>
    <t>Educateur des A.P.S. principal de 2ème classe</t>
  </si>
  <si>
    <t>Adjoint technique de 1ère classe</t>
  </si>
  <si>
    <t>Adjoint technique de 2ème classe</t>
  </si>
  <si>
    <t>Adjoints_du_patrimoine</t>
  </si>
  <si>
    <t>Sages_femmes</t>
  </si>
  <si>
    <t>Puéricultrices_cadres_de_santé</t>
  </si>
  <si>
    <t>Auxiliaires_de_puériculture</t>
  </si>
  <si>
    <t>Auxiliaires_de_soins</t>
  </si>
  <si>
    <t>Educateurs_de_jeunes_enfants</t>
  </si>
  <si>
    <t>Agents_spécialisés_des_écoles_maternelles</t>
  </si>
  <si>
    <t>Agents_sociaux</t>
  </si>
  <si>
    <t>Conseillers_des_A.P.S.</t>
  </si>
  <si>
    <t>Opérateurs_des_A.P.S.</t>
  </si>
  <si>
    <t>Agents_de_maîtrise</t>
  </si>
  <si>
    <t>Adjoints_techniques</t>
  </si>
  <si>
    <t>Conseillers_socio_éducatifs</t>
  </si>
  <si>
    <t>Moniteurs_éducateurs</t>
  </si>
  <si>
    <t>Assistants_socio_éducatifs</t>
  </si>
  <si>
    <t>Bibliothécaires</t>
  </si>
  <si>
    <t>Médico_Sociale</t>
  </si>
  <si>
    <t>Adjoint d'animation de 2ème classe</t>
  </si>
  <si>
    <t>Conseiller des A.P.S.</t>
  </si>
  <si>
    <t>Adjoint administratif de 2ème classe</t>
  </si>
  <si>
    <t>Assistants_de_conservation</t>
  </si>
  <si>
    <t>Cadres_de_santé</t>
  </si>
  <si>
    <t>Assistants_médico_techniques</t>
  </si>
  <si>
    <t>Educateurs_des_A.P.S.</t>
  </si>
  <si>
    <t>Categorie</t>
  </si>
  <si>
    <t>Rappel
début
période</t>
  </si>
  <si>
    <t>Rappel
fin
période</t>
  </si>
  <si>
    <t>Nombre
de jours
de la période</t>
  </si>
  <si>
    <t>Jours
proratisés</t>
  </si>
  <si>
    <t>Echelon</t>
  </si>
  <si>
    <t>1er échelon</t>
  </si>
  <si>
    <t>2ème échelon</t>
  </si>
  <si>
    <t>3ème échelon</t>
  </si>
  <si>
    <t>4ème échelon</t>
  </si>
  <si>
    <t>5ème échelon</t>
  </si>
  <si>
    <t>6ème échelon</t>
  </si>
  <si>
    <t>7ème échelon</t>
  </si>
  <si>
    <t>8ème échelon</t>
  </si>
  <si>
    <t>9ème échelon</t>
  </si>
  <si>
    <t>10ème échelon</t>
  </si>
  <si>
    <t>11ème échelon</t>
  </si>
  <si>
    <t>12ème échelon</t>
  </si>
  <si>
    <t>13ème échelon</t>
  </si>
  <si>
    <t>Ancienneté</t>
  </si>
  <si>
    <t>Grade de nomination stagiaire</t>
  </si>
  <si>
    <t>Rang</t>
  </si>
  <si>
    <t xml:space="preserve"> </t>
  </si>
  <si>
    <t>Rappel
durée du
poste de
nomination</t>
  </si>
  <si>
    <t>Catégorie
hiérarchique
de nomination</t>
  </si>
  <si>
    <t>Catégorie
hiérarchique
de la période</t>
  </si>
  <si>
    <t>Nombre d'années</t>
  </si>
  <si>
    <t>Nombre de mois</t>
  </si>
  <si>
    <t>Nombre de jours</t>
  </si>
  <si>
    <t>Situation dans le grade à la date de nomination stagiaire</t>
  </si>
  <si>
    <t>Rémunération des 12 derniers mois précédant la nomination</t>
  </si>
  <si>
    <t>Primes</t>
  </si>
  <si>
    <t>Mars</t>
  </si>
  <si>
    <t>Avril</t>
  </si>
  <si>
    <t>Août</t>
  </si>
  <si>
    <t>Septembre</t>
  </si>
  <si>
    <t>Novembre</t>
  </si>
  <si>
    <t>Décembre</t>
  </si>
  <si>
    <t>POINT</t>
  </si>
  <si>
    <t>Traitement
de
base</t>
  </si>
  <si>
    <t>Mois
(du plus ancien
au plus récent)</t>
  </si>
  <si>
    <t>Rappel
durée
hebdomadaire</t>
  </si>
  <si>
    <t>Rappel
durée
mensuelle</t>
  </si>
  <si>
    <t>Rappel
heures
période</t>
  </si>
  <si>
    <t>Transformation
en durée
hebdomadaire</t>
  </si>
  <si>
    <t>Traitement nomination</t>
  </si>
  <si>
    <t>Moyenne</t>
  </si>
  <si>
    <t>Cat. A * 70%</t>
  </si>
  <si>
    <t>Cat. B * 80%</t>
  </si>
  <si>
    <r>
      <t>1</t>
    </r>
    <r>
      <rPr>
        <vertAlign val="superscript"/>
        <sz val="8"/>
        <rFont val="Trebuchet MS"/>
        <family val="2"/>
      </rPr>
      <t>er</t>
    </r>
    <r>
      <rPr>
        <sz val="8"/>
        <rFont val="Trebuchet MS"/>
        <family val="2"/>
      </rPr>
      <t xml:space="preserve"> échelon</t>
    </r>
  </si>
  <si>
    <r>
      <t>2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échelon</t>
    </r>
  </si>
  <si>
    <r>
      <t>3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échelon</t>
    </r>
  </si>
  <si>
    <r>
      <t>4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échelon</t>
    </r>
  </si>
  <si>
    <r>
      <t>5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échelon</t>
    </r>
  </si>
  <si>
    <r>
      <t>6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échelon</t>
    </r>
  </si>
  <si>
    <r>
      <t>7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échelon</t>
    </r>
  </si>
  <si>
    <r>
      <t>8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échelon</t>
    </r>
  </si>
  <si>
    <r>
      <t>9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échelon</t>
    </r>
  </si>
  <si>
    <r>
      <t>10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échelon</t>
    </r>
  </si>
  <si>
    <r>
      <t>11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échelon</t>
    </r>
  </si>
  <si>
    <r>
      <t>12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échelon</t>
    </r>
  </si>
  <si>
    <r>
      <t>Rédacteur principal de 2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classe</t>
    </r>
  </si>
  <si>
    <r>
      <t>13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échelon</t>
    </r>
  </si>
  <si>
    <r>
      <t>Adjoint administratif de 1</t>
    </r>
    <r>
      <rPr>
        <vertAlign val="superscript"/>
        <sz val="8"/>
        <rFont val="Trebuchet MS"/>
        <family val="2"/>
      </rPr>
      <t>ère</t>
    </r>
    <r>
      <rPr>
        <sz val="8"/>
        <rFont val="Trebuchet MS"/>
        <family val="2"/>
      </rPr>
      <t xml:space="preserve"> classe</t>
    </r>
  </si>
  <si>
    <r>
      <t>Adjoint administratif de 2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classe</t>
    </r>
  </si>
  <si>
    <r>
      <t>Technicien principal de 2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classe</t>
    </r>
  </si>
  <si>
    <r>
      <t>Adjoint technique de 1</t>
    </r>
    <r>
      <rPr>
        <vertAlign val="superscript"/>
        <sz val="8"/>
        <rFont val="Trebuchet MS"/>
        <family val="2"/>
      </rPr>
      <t>ère</t>
    </r>
    <r>
      <rPr>
        <sz val="8"/>
        <rFont val="Trebuchet MS"/>
        <family val="2"/>
      </rPr>
      <t xml:space="preserve"> classe</t>
    </r>
  </si>
  <si>
    <r>
      <t>Adjoint technique de 2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classe</t>
    </r>
  </si>
  <si>
    <r>
      <t>Animateur principal de 2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classe</t>
    </r>
  </si>
  <si>
    <r>
      <t>Assistant d'enseignement artistique principal de 2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classe</t>
    </r>
  </si>
  <si>
    <r>
      <t>Adjoint d'animation de 1</t>
    </r>
    <r>
      <rPr>
        <vertAlign val="superscript"/>
        <sz val="8"/>
        <rFont val="Trebuchet MS"/>
        <family val="2"/>
      </rPr>
      <t>ère</t>
    </r>
    <r>
      <rPr>
        <sz val="8"/>
        <rFont val="Trebuchet MS"/>
        <family val="2"/>
      </rPr>
      <t xml:space="preserve"> classe</t>
    </r>
  </si>
  <si>
    <r>
      <t>Adjoint d'animation de 2</t>
    </r>
    <r>
      <rPr>
        <vertAlign val="superscript"/>
        <sz val="8"/>
        <rFont val="Trebuchet MS"/>
        <family val="2"/>
      </rPr>
      <t>ème</t>
    </r>
    <r>
      <rPr>
        <sz val="8"/>
        <rFont val="Trebuchet MS"/>
        <family val="2"/>
      </rPr>
      <t xml:space="preserve"> classe</t>
    </r>
  </si>
  <si>
    <t>Moyenne de la rémunération des 6 meilleurs mois sur les 12 mois précédants la date de nomination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</si>
  <si>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</si>
  <si>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</si>
  <si>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</si>
  <si>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</si>
  <si>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</si>
  <si>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</si>
  <si>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</si>
  <si>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</si>
  <si>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</si>
  <si>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</si>
  <si>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</si>
  <si>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Pour mémoire : rémunération brute mensuelle obtenu suite à la nomination stagiaire</t>
  </si>
  <si>
    <t>Différence</t>
  </si>
  <si>
    <t>Rémunération brute mensuelle :</t>
  </si>
  <si>
    <t>Traitement de base brut :</t>
  </si>
  <si>
    <t>Prime annuelle :</t>
  </si>
  <si>
    <t>Primes mensuelles :</t>
  </si>
  <si>
    <t>Équivalent prime annuelle/mois :</t>
  </si>
  <si>
    <t>mois 12</t>
  </si>
  <si>
    <r>
      <t>Si la rémunération brute mensuelle suite à la nomination stagiaire est</t>
    </r>
    <r>
      <rPr>
        <b/>
        <sz val="10"/>
        <rFont val="Arial"/>
        <family val="2"/>
      </rPr>
      <t xml:space="preserve"> égale ou supérieure à la moyenne des 6 meilleurs mois sur les 12 derniers</t>
    </r>
    <r>
      <rPr>
        <sz val="10"/>
        <rFont val="Arial"/>
        <family val="0"/>
      </rPr>
      <t>, l'agent peut être rémunéré sur l'indice majoré de classement :</t>
    </r>
  </si>
  <si>
    <r>
      <t>Si la rémunération brute mensuelle suite à la nomination stagiaire est</t>
    </r>
    <r>
      <rPr>
        <b/>
        <sz val="10"/>
        <rFont val="Arial"/>
        <family val="2"/>
      </rPr>
      <t xml:space="preserve"> inférieure à la moyenne des 6 meilleurs mois sur les 12 derniers</t>
    </r>
    <r>
      <rPr>
        <sz val="10"/>
        <rFont val="Arial"/>
        <family val="2"/>
      </rPr>
      <t xml:space="preserve">, l'agent doit être rémunéré, </t>
    </r>
    <r>
      <rPr>
        <b/>
        <sz val="10"/>
        <rFont val="Arial"/>
        <family val="2"/>
      </rPr>
      <t>dans la limite de l'indice majoré correspondant au dernier échelon du grade</t>
    </r>
    <r>
      <rPr>
        <sz val="10"/>
        <rFont val="Arial"/>
        <family val="2"/>
      </rPr>
      <t>, sur un indice majoré égal à :</t>
    </r>
  </si>
  <si>
    <t>Temps de travail hebdomadaire :</t>
  </si>
  <si>
    <t>SIMULATEUR DE MAINTIEN DE REMUNERATION C ET B</t>
  </si>
  <si>
    <r>
      <rPr>
        <i/>
        <u val="single"/>
        <sz val="10"/>
        <color indexed="60"/>
        <rFont val="Segoe Condensed"/>
        <family val="2"/>
      </rPr>
      <t xml:space="preserve">ex </t>
    </r>
    <r>
      <rPr>
        <i/>
        <sz val="10"/>
        <color indexed="60"/>
        <rFont val="Segoe Condensed"/>
        <family val="2"/>
      </rPr>
      <t>: 25 (pour 25/35ème) ou 35 (pour un temps complet)</t>
    </r>
  </si>
  <si>
    <t>Valeur du point d'indice :</t>
  </si>
  <si>
    <t>Indice brut :</t>
  </si>
  <si>
    <t>Indice majoré 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</si>
</sst>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hh]:mm"/>
    <numFmt numFmtId="167" formatCode="[$-40C]dddd\ d\ mmmm\ yyyy"/>
    <numFmt numFmtId="168" formatCode="#,##0.00_ ;\-#,##0.00\ "/>
    <numFmt numFmtId="169" formatCode="#,##0.00\ _€"/>
    <numFmt numFmtId="170" formatCode="#,##0.00\ &quot;€&quot;"/>
    <numFmt numFmtId="171" formatCode="mmm\-yyyy"/>
    <numFmt numFmtId="172" formatCode="[hhhh]:mm"/>
    <numFmt numFmtId="173" formatCode="[hhh]:mm"/>
    <numFmt numFmtId="174" formatCode="[hhhhh]:mm"/>
    <numFmt numFmtId="175" formatCode="h:mm;@"/>
    <numFmt numFmtId="176" formatCode="&quot;Vrai&quot;;&quot;Vrai&quot;;&quot;Faux&quot;"/>
    <numFmt numFmtId="177" formatCode="&quot;Actif&quot;;&quot;Actif&quot;;&quot;Inactif&quot;"/>
    <numFmt numFmtId="178" formatCode="#,##0_ ;\-#,##0\ "/>
  </numFmts>
  <fonts count="49">
    <font>
      <vertAlign val="superscript"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b/>
      <i/>
      <sz val="10"/>
      <color indexed="9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Trebuchet MS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60"/>
      <name val="Segoe Condensed"/>
      <family val="2"/>
    </font>
    <font>
      <i/>
      <u val="single"/>
      <sz val="10"/>
      <color indexed="60"/>
      <name val="Segoe Condensed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3499799966812134"/>
      <name val="Segoe Condensed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2">
    <xf numFmtId="0" fontId="0" fillId="0" borderId="0" xfId="0" applyAlignment="1">
      <alignment/>
    </xf>
    <xf numFmtId="2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 applyProtection="1">
      <alignment vertical="center"/>
      <protection hidden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5" fillId="33" borderId="0" xfId="0" applyFont="1" applyFill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33" borderId="0" xfId="0" applyFont="1" applyFill="1" applyAlignment="1" applyProtection="1">
      <alignment vertical="center"/>
      <protection hidden="1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5" fillId="35" borderId="13" xfId="0" applyFont="1" applyFill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5" borderId="15" xfId="0" applyFont="1" applyFill="1" applyBorder="1" applyAlignment="1" applyProtection="1">
      <alignment horizontal="right" vertical="center" indent="1"/>
      <protection hidden="1"/>
    </xf>
    <xf numFmtId="44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7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7" fontId="5" fillId="0" borderId="10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44" fontId="5" fillId="0" borderId="0" xfId="0" applyNumberFormat="1" applyFont="1" applyFill="1" applyAlignment="1">
      <alignment/>
    </xf>
    <xf numFmtId="0" fontId="3" fillId="0" borderId="0" xfId="0" applyFont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7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4" fontId="5" fillId="0" borderId="0" xfId="0" applyNumberFormat="1" applyFont="1" applyFill="1" applyAlignment="1">
      <alignment/>
    </xf>
    <xf numFmtId="7" fontId="5" fillId="0" borderId="0" xfId="0" applyNumberFormat="1" applyFont="1" applyFill="1" applyAlignment="1">
      <alignment/>
    </xf>
    <xf numFmtId="44" fontId="2" fillId="0" borderId="0" xfId="0" applyNumberFormat="1" applyFont="1" applyAlignment="1">
      <alignment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0" fontId="11" fillId="33" borderId="0" xfId="0" applyFont="1" applyFill="1" applyAlignment="1">
      <alignment horizontal="center" vertical="center"/>
    </xf>
    <xf numFmtId="44" fontId="1" fillId="33" borderId="10" xfId="0" applyNumberFormat="1" applyFont="1" applyFill="1" applyBorder="1" applyAlignment="1" applyProtection="1">
      <alignment vertical="center"/>
      <protection hidden="1"/>
    </xf>
    <xf numFmtId="44" fontId="1" fillId="33" borderId="15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>
      <alignment vertical="center"/>
    </xf>
    <xf numFmtId="44" fontId="12" fillId="33" borderId="15" xfId="0" applyNumberFormat="1" applyFont="1" applyFill="1" applyBorder="1" applyAlignment="1" applyProtection="1">
      <alignment vertical="center"/>
      <protection hidden="1"/>
    </xf>
    <xf numFmtId="44" fontId="1" fillId="33" borderId="10" xfId="0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vertical="center"/>
      <protection hidden="1"/>
    </xf>
    <xf numFmtId="178" fontId="1" fillId="33" borderId="15" xfId="0" applyNumberFormat="1" applyFont="1" applyFill="1" applyBorder="1" applyAlignment="1" applyProtection="1">
      <alignment vertical="center"/>
      <protection hidden="1"/>
    </xf>
    <xf numFmtId="0" fontId="48" fillId="33" borderId="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7" borderId="18" xfId="0" applyFont="1" applyFill="1" applyBorder="1" applyAlignment="1" applyProtection="1">
      <alignment horizontal="right" vertical="center"/>
      <protection locked="0"/>
    </xf>
    <xf numFmtId="0" fontId="3" fillId="37" borderId="19" xfId="0" applyFont="1" applyFill="1" applyBorder="1" applyAlignment="1" applyProtection="1">
      <alignment horizontal="right" vertical="center"/>
      <protection locked="0"/>
    </xf>
    <xf numFmtId="0" fontId="3" fillId="37" borderId="20" xfId="0" applyFont="1" applyFill="1" applyBorder="1" applyAlignment="1" applyProtection="1">
      <alignment horizontal="right" vertical="center"/>
      <protection locked="0"/>
    </xf>
    <xf numFmtId="170" fontId="1" fillId="33" borderId="18" xfId="0" applyNumberFormat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44" fontId="1" fillId="33" borderId="18" xfId="0" applyNumberFormat="1" applyFont="1" applyFill="1" applyBorder="1" applyAlignment="1">
      <alignment horizontal="right" vertical="center" wrapText="1"/>
    </xf>
    <xf numFmtId="44" fontId="1" fillId="33" borderId="19" xfId="0" applyNumberFormat="1" applyFont="1" applyFill="1" applyBorder="1" applyAlignment="1">
      <alignment horizontal="right" vertical="center" wrapText="1"/>
    </xf>
    <xf numFmtId="44" fontId="1" fillId="33" borderId="20" xfId="0" applyNumberFormat="1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center" wrapText="1"/>
    </xf>
    <xf numFmtId="44" fontId="1" fillId="33" borderId="18" xfId="0" applyNumberFormat="1" applyFont="1" applyFill="1" applyBorder="1" applyAlignment="1">
      <alignment vertical="center" wrapText="1"/>
    </xf>
    <xf numFmtId="44" fontId="1" fillId="33" borderId="19" xfId="0" applyNumberFormat="1" applyFont="1" applyFill="1" applyBorder="1" applyAlignment="1">
      <alignment vertical="center" wrapText="1"/>
    </xf>
    <xf numFmtId="44" fontId="1" fillId="33" borderId="2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6" fillId="38" borderId="0" xfId="0" applyFont="1" applyFill="1" applyBorder="1" applyAlignment="1" applyProtection="1">
      <alignment horizontal="center" vertical="center"/>
      <protection hidden="1"/>
    </xf>
    <xf numFmtId="0" fontId="3" fillId="37" borderId="18" xfId="0" applyFont="1" applyFill="1" applyBorder="1" applyAlignment="1" applyProtection="1">
      <alignment horizontal="right" vertical="center"/>
      <protection/>
    </xf>
    <xf numFmtId="0" fontId="3" fillId="37" borderId="19" xfId="0" applyFont="1" applyFill="1" applyBorder="1" applyAlignment="1" applyProtection="1">
      <alignment horizontal="right" vertical="center"/>
      <protection/>
    </xf>
    <xf numFmtId="0" fontId="3" fillId="37" borderId="20" xfId="0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44" fontId="3" fillId="33" borderId="18" xfId="49" applyFont="1" applyFill="1" applyBorder="1" applyAlignment="1" applyProtection="1">
      <alignment horizontal="center" vertical="center"/>
      <protection hidden="1"/>
    </xf>
    <xf numFmtId="44" fontId="3" fillId="33" borderId="19" xfId="49" applyFont="1" applyFill="1" applyBorder="1" applyAlignment="1" applyProtection="1">
      <alignment horizontal="center" vertical="center"/>
      <protection hidden="1"/>
    </xf>
    <xf numFmtId="44" fontId="3" fillId="33" borderId="20" xfId="49" applyFont="1" applyFill="1" applyBorder="1" applyAlignment="1" applyProtection="1">
      <alignment horizontal="center" vertical="center"/>
      <protection hidden="1"/>
    </xf>
    <xf numFmtId="44" fontId="3" fillId="33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 applyProtection="1">
      <alignment horizontal="right" vertical="center"/>
      <protection locked="0"/>
    </xf>
    <xf numFmtId="0" fontId="3" fillId="37" borderId="22" xfId="0" applyFont="1" applyFill="1" applyBorder="1" applyAlignment="1" applyProtection="1">
      <alignment horizontal="right" vertical="center"/>
      <protection locked="0"/>
    </xf>
    <xf numFmtId="0" fontId="0" fillId="37" borderId="23" xfId="0" applyFill="1" applyBorder="1" applyAlignment="1" applyProtection="1">
      <alignment horizontal="right" vertical="center"/>
      <protection locked="0"/>
    </xf>
    <xf numFmtId="0" fontId="0" fillId="37" borderId="22" xfId="0" applyFill="1" applyBorder="1" applyAlignment="1" applyProtection="1">
      <alignment horizontal="right" vertical="center"/>
      <protection locked="0"/>
    </xf>
    <xf numFmtId="0" fontId="11" fillId="33" borderId="0" xfId="0" applyFont="1" applyFill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ill>
        <patternFill>
          <bgColor indexed="26"/>
        </patternFill>
      </fill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F94B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AEB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BE9A8E"/>
      <rgbColor rgb="00339966"/>
      <rgbColor rgb="00A6818B"/>
      <rgbColor rgb="00CFDB99"/>
      <rgbColor rgb="00B7ADB6"/>
      <rgbColor rgb="00993366"/>
      <rgbColor rgb="00F7E1BA"/>
      <rgbColor rgb="00D3D5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43"/>
  <sheetViews>
    <sheetView tabSelected="1" zoomScalePageLayoutView="0" workbookViewId="0" topLeftCell="B16">
      <selection activeCell="F40" sqref="F40"/>
    </sheetView>
  </sheetViews>
  <sheetFormatPr defaultColWidth="0" defaultRowHeight="14.25" zeroHeight="1"/>
  <cols>
    <col min="1" max="1" width="6.00390625" style="35" hidden="1" customWidth="1"/>
    <col min="2" max="2" width="44.421875" style="35" customWidth="1"/>
    <col min="3" max="5" width="23.00390625" style="35" customWidth="1"/>
    <col min="6" max="6" width="54.8515625" style="35" customWidth="1"/>
    <col min="7" max="7" width="15.140625" style="35" hidden="1" customWidth="1"/>
    <col min="8" max="16384" width="10.8515625" style="35" hidden="1" customWidth="1"/>
  </cols>
  <sheetData>
    <row r="1" spans="2:10" ht="18">
      <c r="B1" s="121" t="s">
        <v>242</v>
      </c>
      <c r="C1" s="121"/>
      <c r="D1" s="121"/>
      <c r="E1" s="121"/>
      <c r="F1" s="121"/>
      <c r="J1" s="35" t="s">
        <v>7</v>
      </c>
    </row>
    <row r="2" spans="2:6" ht="18">
      <c r="B2" s="70"/>
      <c r="C2" s="70"/>
      <c r="D2" s="70"/>
      <c r="E2" s="70"/>
      <c r="F2" s="70"/>
    </row>
    <row r="3" spans="2:6" ht="15">
      <c r="B3" s="32" t="s">
        <v>1</v>
      </c>
      <c r="C3" s="99"/>
      <c r="D3" s="100"/>
      <c r="E3" s="101"/>
      <c r="F3" s="32"/>
    </row>
    <row r="4" spans="2:6" ht="15">
      <c r="B4" s="32" t="s">
        <v>0</v>
      </c>
      <c r="C4" s="99"/>
      <c r="D4" s="100"/>
      <c r="E4" s="101"/>
      <c r="F4" s="32"/>
    </row>
    <row r="5" spans="2:6" ht="15">
      <c r="B5" s="32"/>
      <c r="C5" s="32"/>
      <c r="D5" s="32"/>
      <c r="E5" s="32"/>
      <c r="F5" s="32"/>
    </row>
    <row r="6" spans="2:6" ht="15">
      <c r="B6" s="102" t="s">
        <v>167</v>
      </c>
      <c r="C6" s="102"/>
      <c r="D6" s="102"/>
      <c r="E6" s="102"/>
      <c r="F6" s="102"/>
    </row>
    <row r="7" spans="2:6" ht="15">
      <c r="B7" s="32"/>
      <c r="C7" s="32"/>
      <c r="D7" s="32"/>
      <c r="E7" s="32"/>
      <c r="F7" s="32"/>
    </row>
    <row r="8" spans="2:15" ht="15">
      <c r="B8" s="32" t="s">
        <v>44</v>
      </c>
      <c r="C8" s="106"/>
      <c r="D8" s="107"/>
      <c r="E8" s="108"/>
      <c r="F8" s="4"/>
      <c r="J8" s="35" t="s">
        <v>179</v>
      </c>
      <c r="K8" s="35">
        <v>3</v>
      </c>
      <c r="N8" s="35" t="e">
        <f>IF(#REF!="","",IF(#REF!=12,1,#REF!+1))</f>
        <v>#REF!</v>
      </c>
      <c r="O8" s="35" t="e">
        <f>IF(#REF!="","",IF(#REF!=0,"",INDEX($J$8:$J$26,MATCH(N8,$K$8:$K$26,0))))</f>
        <v>#REF!</v>
      </c>
    </row>
    <row r="9" spans="2:15" ht="15">
      <c r="B9" s="32" t="s">
        <v>2</v>
      </c>
      <c r="C9" s="79"/>
      <c r="D9" s="80"/>
      <c r="E9" s="81"/>
      <c r="F9" s="4"/>
      <c r="J9" s="35" t="s">
        <v>180</v>
      </c>
      <c r="K9" s="35">
        <v>4</v>
      </c>
      <c r="N9" s="35" t="e">
        <f>IF(N8="","",IF(N8=12,1,N8+1))</f>
        <v>#REF!</v>
      </c>
      <c r="O9" s="35" t="e">
        <f>IF(#REF!="","",IF(#REF!=0,"",INDEX($J$8:$J$26,MATCH(N9,$K$8:$K$26,0))))</f>
        <v>#REF!</v>
      </c>
    </row>
    <row r="10" spans="2:15" ht="15">
      <c r="B10" s="32"/>
      <c r="C10" s="32"/>
      <c r="D10" s="32"/>
      <c r="E10" s="32"/>
      <c r="F10" s="32"/>
      <c r="J10" s="35" t="s">
        <v>181</v>
      </c>
      <c r="K10" s="35">
        <v>8</v>
      </c>
      <c r="N10" s="35" t="e">
        <f>IF(#REF!="","",IF(#REF!=12,1,#REF!+1))</f>
        <v>#REF!</v>
      </c>
      <c r="O10" s="35" t="e">
        <f>IF(#REF!="","",IF(#REF!=0,"",INDEX($J$8:$J$26,MATCH(N10,$K$8:$K$26,0))))</f>
        <v>#REF!</v>
      </c>
    </row>
    <row r="11" spans="2:6" ht="15">
      <c r="B11" s="102" t="s">
        <v>176</v>
      </c>
      <c r="C11" s="102"/>
      <c r="D11" s="102"/>
      <c r="E11" s="102"/>
      <c r="F11" s="102"/>
    </row>
    <row r="12" spans="2:6" ht="15.75" thickBot="1">
      <c r="B12" s="32"/>
      <c r="C12" s="32"/>
      <c r="D12" s="32"/>
      <c r="E12" s="32"/>
      <c r="F12" s="32"/>
    </row>
    <row r="13" spans="2:6" ht="15.75" thickBot="1">
      <c r="B13" s="33" t="s">
        <v>61</v>
      </c>
      <c r="C13" s="117"/>
      <c r="D13" s="118"/>
      <c r="E13" s="119"/>
      <c r="F13" s="32"/>
    </row>
    <row r="14" spans="2:6" ht="15.75" thickBot="1">
      <c r="B14" s="33" t="s">
        <v>245</v>
      </c>
      <c r="C14" s="117"/>
      <c r="D14" s="120"/>
      <c r="E14" s="119"/>
      <c r="F14" s="32"/>
    </row>
    <row r="15" spans="2:6" ht="15.75" thickBot="1">
      <c r="B15" s="33" t="s">
        <v>246</v>
      </c>
      <c r="C15" s="117"/>
      <c r="D15" s="120"/>
      <c r="E15" s="119"/>
      <c r="F15" s="78"/>
    </row>
    <row r="16" spans="2:6" ht="15.75" thickBot="1">
      <c r="B16" s="33" t="s">
        <v>244</v>
      </c>
      <c r="C16" s="103">
        <v>4.92278</v>
      </c>
      <c r="D16" s="104"/>
      <c r="E16" s="105"/>
      <c r="F16" s="78"/>
    </row>
    <row r="17" spans="2:6" ht="15.75" thickBot="1">
      <c r="B17" s="33" t="s">
        <v>241</v>
      </c>
      <c r="C17" s="82"/>
      <c r="D17" s="83"/>
      <c r="E17" s="84"/>
      <c r="F17" s="78" t="s">
        <v>243</v>
      </c>
    </row>
    <row r="18" spans="2:6" ht="15.75" thickBot="1">
      <c r="B18" s="33" t="s">
        <v>234</v>
      </c>
      <c r="C18" s="109">
        <f>C15*C16*C17/35</f>
        <v>0</v>
      </c>
      <c r="D18" s="110"/>
      <c r="E18" s="111"/>
      <c r="F18" s="32"/>
    </row>
    <row r="19" spans="2:6" ht="15.75" thickBot="1">
      <c r="B19" s="33" t="s">
        <v>236</v>
      </c>
      <c r="C19" s="82"/>
      <c r="D19" s="83"/>
      <c r="E19" s="84"/>
      <c r="F19" s="32"/>
    </row>
    <row r="20" spans="2:6" ht="15.75" thickBot="1">
      <c r="B20" s="33" t="s">
        <v>235</v>
      </c>
      <c r="C20" s="82"/>
      <c r="D20" s="83"/>
      <c r="E20" s="84"/>
      <c r="F20" s="32"/>
    </row>
    <row r="21" spans="2:6" ht="15.75" thickBot="1">
      <c r="B21" s="33" t="s">
        <v>237</v>
      </c>
      <c r="C21" s="109">
        <f>C20/12</f>
        <v>0</v>
      </c>
      <c r="D21" s="110"/>
      <c r="E21" s="111"/>
      <c r="F21" s="32"/>
    </row>
    <row r="22" spans="2:6" ht="15.75" thickBot="1">
      <c r="B22" s="33" t="s">
        <v>233</v>
      </c>
      <c r="C22" s="112">
        <f>C18+C19+C21</f>
        <v>0</v>
      </c>
      <c r="D22" s="113"/>
      <c r="E22" s="114"/>
      <c r="F22" s="32"/>
    </row>
    <row r="23" ht="12.75"/>
    <row r="24" spans="1:15" ht="15" customHeight="1">
      <c r="A24" s="115" t="s">
        <v>177</v>
      </c>
      <c r="B24" s="115"/>
      <c r="C24" s="115"/>
      <c r="D24" s="116"/>
      <c r="E24" s="73"/>
      <c r="F24" s="36"/>
      <c r="J24" s="35" t="s">
        <v>182</v>
      </c>
      <c r="K24" s="35">
        <v>9</v>
      </c>
      <c r="N24" s="35" t="e">
        <f>IF(N10="","",IF(N10=12,1,N10+1))</f>
        <v>#REF!</v>
      </c>
      <c r="O24" s="35" t="e">
        <f>IF(#REF!="","",IF(#REF!=0,"",INDEX($J$8:$J$26,MATCH(N24,$K$8:$K$26,0))))</f>
        <v>#REF!</v>
      </c>
    </row>
    <row r="25" spans="2:15" ht="45.75" customHeight="1">
      <c r="B25" s="60" t="s">
        <v>187</v>
      </c>
      <c r="C25" s="60" t="s">
        <v>186</v>
      </c>
      <c r="D25" s="61" t="s">
        <v>178</v>
      </c>
      <c r="E25" s="61" t="s">
        <v>3</v>
      </c>
      <c r="J25" s="35" t="s">
        <v>183</v>
      </c>
      <c r="K25" s="35">
        <v>11</v>
      </c>
      <c r="N25" s="35" t="e">
        <f>IF(#REF!="","",IF(#REF!=12,1,#REF!+1))</f>
        <v>#REF!</v>
      </c>
      <c r="O25" s="35" t="e">
        <f>IF(#REF!="","",IF(#REF!=0,"",INDEX($J$8:$J$26,MATCH(N25,$K$8:$K$26,0))))</f>
        <v>#REF!</v>
      </c>
    </row>
    <row r="26" spans="2:15" ht="15" customHeight="1">
      <c r="B26" s="76" t="s">
        <v>220</v>
      </c>
      <c r="C26" s="75"/>
      <c r="D26" s="75"/>
      <c r="E26" s="71">
        <f>C26+D26</f>
        <v>0</v>
      </c>
      <c r="G26" s="34">
        <f>LARGE($E$26:$E$37,1)</f>
        <v>0</v>
      </c>
      <c r="J26" s="35" t="s">
        <v>184</v>
      </c>
      <c r="K26" s="35">
        <v>12</v>
      </c>
      <c r="N26" s="35" t="e">
        <f>IF(N25="","",IF(N25=12,1,N25+1))</f>
        <v>#REF!</v>
      </c>
      <c r="O26" s="35" t="e">
        <f>IF(#REF!="","",IF(#REF!=0,"",INDEX($J$8:$J$26,MATCH(N26,$K$8:$K$26,0))))</f>
        <v>#REF!</v>
      </c>
    </row>
    <row r="27" spans="2:7" ht="15" customHeight="1">
      <c r="B27" s="76" t="s">
        <v>221</v>
      </c>
      <c r="C27" s="75"/>
      <c r="D27" s="75"/>
      <c r="E27" s="71">
        <f aca="true" t="shared" si="0" ref="E27:E37">C27+D27</f>
        <v>0</v>
      </c>
      <c r="G27" s="34">
        <f>LARGE($E$26:$E$37,2)</f>
        <v>0</v>
      </c>
    </row>
    <row r="28" spans="2:7" ht="15" customHeight="1">
      <c r="B28" s="76" t="s">
        <v>222</v>
      </c>
      <c r="C28" s="75"/>
      <c r="D28" s="75"/>
      <c r="E28" s="71">
        <f t="shared" si="0"/>
        <v>0</v>
      </c>
      <c r="G28" s="34">
        <f>LARGE($E$26:$E$37,3)</f>
        <v>0</v>
      </c>
    </row>
    <row r="29" spans="2:7" ht="15" customHeight="1">
      <c r="B29" s="76" t="s">
        <v>223</v>
      </c>
      <c r="C29" s="75"/>
      <c r="D29" s="75"/>
      <c r="E29" s="71">
        <f t="shared" si="0"/>
        <v>0</v>
      </c>
      <c r="G29" s="34">
        <f>LARGE($E$26:$E$37,4)</f>
        <v>0</v>
      </c>
    </row>
    <row r="30" spans="2:7" ht="15" customHeight="1">
      <c r="B30" s="76" t="s">
        <v>224</v>
      </c>
      <c r="C30" s="75"/>
      <c r="D30" s="75"/>
      <c r="E30" s="71">
        <f t="shared" si="0"/>
        <v>0</v>
      </c>
      <c r="G30" s="34">
        <f>LARGE($E$26:$E$37,5)</f>
        <v>0</v>
      </c>
    </row>
    <row r="31" spans="2:7" ht="15" customHeight="1">
      <c r="B31" s="76" t="s">
        <v>225</v>
      </c>
      <c r="C31" s="75"/>
      <c r="D31" s="75"/>
      <c r="E31" s="71">
        <f t="shared" si="0"/>
        <v>0</v>
      </c>
      <c r="G31" s="34">
        <f>LARGE($E$26:$E$37,6)</f>
        <v>0</v>
      </c>
    </row>
    <row r="32" spans="2:7" ht="15" customHeight="1">
      <c r="B32" s="76" t="s">
        <v>226</v>
      </c>
      <c r="C32" s="75"/>
      <c r="D32" s="75"/>
      <c r="E32" s="71">
        <f t="shared" si="0"/>
        <v>0</v>
      </c>
      <c r="G32" s="34"/>
    </row>
    <row r="33" spans="2:7" ht="15" customHeight="1">
      <c r="B33" s="76" t="s">
        <v>227</v>
      </c>
      <c r="C33" s="75"/>
      <c r="D33" s="75"/>
      <c r="E33" s="71">
        <f t="shared" si="0"/>
        <v>0</v>
      </c>
      <c r="G33" s="34">
        <f>SUM(G26:G31)/6</f>
        <v>0</v>
      </c>
    </row>
    <row r="34" spans="2:7" ht="15" customHeight="1">
      <c r="B34" s="76" t="s">
        <v>228</v>
      </c>
      <c r="C34" s="75"/>
      <c r="D34" s="75"/>
      <c r="E34" s="71">
        <f t="shared" si="0"/>
        <v>0</v>
      </c>
      <c r="G34" s="34"/>
    </row>
    <row r="35" spans="2:5" ht="15" customHeight="1">
      <c r="B35" s="76" t="s">
        <v>229</v>
      </c>
      <c r="C35" s="75"/>
      <c r="D35" s="75"/>
      <c r="E35" s="71">
        <f t="shared" si="0"/>
        <v>0</v>
      </c>
    </row>
    <row r="36" spans="2:5" ht="15" customHeight="1">
      <c r="B36" s="76" t="s">
        <v>230</v>
      </c>
      <c r="C36" s="75"/>
      <c r="D36" s="75"/>
      <c r="E36" s="71">
        <f t="shared" si="0"/>
        <v>0</v>
      </c>
    </row>
    <row r="37" spans="2:5" ht="15" customHeight="1">
      <c r="B37" s="76" t="s">
        <v>238</v>
      </c>
      <c r="C37" s="75"/>
      <c r="D37" s="75"/>
      <c r="E37" s="71">
        <f t="shared" si="0"/>
        <v>0</v>
      </c>
    </row>
    <row r="38" ht="30" customHeight="1" thickBot="1"/>
    <row r="39" spans="2:6" ht="30" customHeight="1" thickBot="1">
      <c r="B39" s="93" t="s">
        <v>219</v>
      </c>
      <c r="C39" s="94"/>
      <c r="D39" s="94"/>
      <c r="E39" s="95"/>
      <c r="F39" s="74">
        <f>SUM(E26:E37)/12</f>
        <v>0</v>
      </c>
    </row>
    <row r="40" spans="2:6" ht="30" customHeight="1" thickBot="1">
      <c r="B40" s="96" t="s">
        <v>231</v>
      </c>
      <c r="C40" s="97"/>
      <c r="D40" s="97"/>
      <c r="E40" s="98"/>
      <c r="F40" s="72">
        <f>C22</f>
        <v>0</v>
      </c>
    </row>
    <row r="41" spans="2:6" ht="22.5" customHeight="1" thickBot="1">
      <c r="B41" s="90" t="s">
        <v>232</v>
      </c>
      <c r="C41" s="91"/>
      <c r="D41" s="91"/>
      <c r="E41" s="92"/>
      <c r="F41" s="72">
        <f>F40-F39</f>
        <v>0</v>
      </c>
    </row>
    <row r="42" spans="2:6" ht="45" customHeight="1" thickBot="1">
      <c r="B42" s="85" t="s">
        <v>239</v>
      </c>
      <c r="C42" s="86"/>
      <c r="D42" s="86"/>
      <c r="E42" s="87"/>
      <c r="F42" s="77">
        <f>IF(F41&lt;0,"",C15)</f>
        <v>0</v>
      </c>
    </row>
    <row r="43" spans="2:6" ht="51.75" customHeight="1" thickBot="1">
      <c r="B43" s="85" t="s">
        <v>240</v>
      </c>
      <c r="C43" s="88"/>
      <c r="D43" s="88"/>
      <c r="E43" s="89"/>
      <c r="F43" s="77">
        <f>IF(F41&gt;0,"",(F39-F40)/C16+C15)</f>
        <v>0</v>
      </c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/>
    <row r="55" ht="12.75"/>
  </sheetData>
  <sheetProtection/>
  <mergeCells count="22">
    <mergeCell ref="C18:E18"/>
    <mergeCell ref="B1:F1"/>
    <mergeCell ref="C3:E3"/>
    <mergeCell ref="C4:E4"/>
    <mergeCell ref="B6:F6"/>
    <mergeCell ref="C16:E16"/>
    <mergeCell ref="C8:E8"/>
    <mergeCell ref="C21:E21"/>
    <mergeCell ref="B11:F11"/>
    <mergeCell ref="C13:E13"/>
    <mergeCell ref="C14:E14"/>
    <mergeCell ref="C15:E15"/>
    <mergeCell ref="C20:E20"/>
    <mergeCell ref="C19:E19"/>
    <mergeCell ref="C17:E17"/>
    <mergeCell ref="B42:E42"/>
    <mergeCell ref="B43:E43"/>
    <mergeCell ref="B41:E41"/>
    <mergeCell ref="B39:E39"/>
    <mergeCell ref="B40:E40"/>
    <mergeCell ref="C22:E22"/>
    <mergeCell ref="A24:D24"/>
  </mergeCells>
  <conditionalFormatting sqref="F41">
    <cfRule type="expression" priority="1" dxfId="3" stopIfTrue="1">
      <formula>$F$41&lt;0</formula>
    </cfRule>
    <cfRule type="expression" priority="2" dxfId="3" stopIfTrue="1">
      <formula>"&lt;0"</formula>
    </cfRule>
  </conditionalFormatting>
  <printOptions/>
  <pageMargins left="0.03937007874015748" right="0.03937007874015748" top="0.1968503937007874" bottom="0.1574803149606299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AP51"/>
  <sheetViews>
    <sheetView zoomScalePageLayoutView="0" workbookViewId="0" topLeftCell="A1">
      <selection activeCell="P3" sqref="P3"/>
    </sheetView>
  </sheetViews>
  <sheetFormatPr defaultColWidth="11.421875" defaultRowHeight="14.25"/>
  <cols>
    <col min="1" max="2" width="16.140625" style="6" customWidth="1"/>
    <col min="3" max="3" width="12.00390625" style="6" customWidth="1"/>
    <col min="4" max="4" width="16.00390625" style="6" customWidth="1"/>
    <col min="5" max="5" width="11.8515625" style="6" bestFit="1" customWidth="1"/>
    <col min="6" max="6" width="11.00390625" style="6" customWidth="1"/>
    <col min="7" max="8" width="12.140625" style="6" bestFit="1" customWidth="1"/>
    <col min="9" max="9" width="11.421875" style="6" bestFit="1" customWidth="1"/>
    <col min="10" max="12" width="12.140625" style="6" customWidth="1"/>
    <col min="13" max="13" width="17.00390625" style="6" bestFit="1" customWidth="1"/>
    <col min="14" max="16" width="11.140625" style="6" customWidth="1"/>
    <col min="17" max="17" width="11.8515625" style="6" bestFit="1" customWidth="1"/>
    <col min="18" max="18" width="11.140625" style="6" customWidth="1"/>
    <col min="19" max="19" width="12.421875" style="6" bestFit="1" customWidth="1"/>
    <col min="20" max="20" width="11.140625" style="6" customWidth="1"/>
    <col min="21" max="21" width="12.140625" style="6" bestFit="1" customWidth="1"/>
    <col min="22" max="27" width="11.140625" style="6" customWidth="1"/>
    <col min="28" max="28" width="32.421875" style="6" bestFit="1" customWidth="1"/>
    <col min="29" max="29" width="11.140625" style="6" bestFit="1" customWidth="1"/>
    <col min="30" max="30" width="46.00390625" style="6" bestFit="1" customWidth="1"/>
    <col min="31" max="31" width="10.00390625" style="6" bestFit="1" customWidth="1"/>
    <col min="32" max="32" width="47.140625" style="6" bestFit="1" customWidth="1"/>
    <col min="33" max="33" width="10.00390625" style="6" bestFit="1" customWidth="1"/>
    <col min="34" max="16384" width="11.140625" style="6" customWidth="1"/>
  </cols>
  <sheetData>
    <row r="1" spans="1:6" ht="13.5">
      <c r="A1" s="1"/>
      <c r="B1" s="1"/>
      <c r="C1" s="1"/>
      <c r="D1" s="1"/>
      <c r="E1" s="1"/>
      <c r="F1" s="1"/>
    </row>
    <row r="2" spans="1:42" ht="67.5">
      <c r="A2" s="2" t="s">
        <v>171</v>
      </c>
      <c r="B2" s="2" t="s">
        <v>172</v>
      </c>
      <c r="C2" s="2" t="s">
        <v>170</v>
      </c>
      <c r="D2" s="2" t="s">
        <v>188</v>
      </c>
      <c r="E2" s="2" t="s">
        <v>189</v>
      </c>
      <c r="F2" s="2" t="s">
        <v>190</v>
      </c>
      <c r="G2" s="2" t="s">
        <v>148</v>
      </c>
      <c r="H2" s="2" t="s">
        <v>149</v>
      </c>
      <c r="I2" s="2" t="s">
        <v>150</v>
      </c>
      <c r="J2" s="2" t="s">
        <v>173</v>
      </c>
      <c r="K2" s="2" t="s">
        <v>174</v>
      </c>
      <c r="L2" s="2" t="s">
        <v>175</v>
      </c>
      <c r="M2" s="2" t="s">
        <v>191</v>
      </c>
      <c r="N2" s="5" t="s">
        <v>4</v>
      </c>
      <c r="O2" s="5" t="s">
        <v>5</v>
      </c>
      <c r="P2" s="5" t="s">
        <v>6</v>
      </c>
      <c r="Q2" s="2" t="s">
        <v>151</v>
      </c>
      <c r="R2" s="5" t="s">
        <v>13</v>
      </c>
      <c r="S2" s="5" t="s">
        <v>7</v>
      </c>
      <c r="T2" s="5" t="s">
        <v>8</v>
      </c>
      <c r="U2" s="5" t="s">
        <v>13</v>
      </c>
      <c r="V2" s="5" t="s">
        <v>7</v>
      </c>
      <c r="W2" s="5" t="s">
        <v>8</v>
      </c>
      <c r="X2" s="5" t="s">
        <v>4</v>
      </c>
      <c r="Y2" s="5" t="s">
        <v>5</v>
      </c>
      <c r="Z2" s="5" t="s">
        <v>6</v>
      </c>
      <c r="AB2" s="13" t="s">
        <v>4</v>
      </c>
      <c r="AC2" s="21"/>
      <c r="AD2" s="13" t="s">
        <v>5</v>
      </c>
      <c r="AE2" s="13"/>
      <c r="AF2" s="13" t="s">
        <v>6</v>
      </c>
      <c r="AG2" s="13"/>
      <c r="AH2" s="13"/>
      <c r="AI2" s="13"/>
      <c r="AJ2" s="22"/>
      <c r="AP2" s="12" t="s">
        <v>18</v>
      </c>
    </row>
    <row r="3" spans="1:42" ht="13.5">
      <c r="A3" s="3" t="e">
        <f>IF(#REF!="","",IF(#REF!="","",#REF!))</f>
        <v>#REF!</v>
      </c>
      <c r="B3" s="3" t="e">
        <f>IF(#REF!="","",#REF!)</f>
        <v>#REF!</v>
      </c>
      <c r="C3" s="9" t="e">
        <f>IF(A3="","",IF(#REF!="","",#REF!))</f>
        <v>#REF!</v>
      </c>
      <c r="D3" s="9" t="e">
        <f>IF(B3="","",IF(#REF!="",0,#REF!))</f>
        <v>#REF!</v>
      </c>
      <c r="E3" s="9" t="e">
        <f>IF(B3="","",IF(#REF!="",0,#REF!))</f>
        <v>#REF!</v>
      </c>
      <c r="F3" s="9" t="e">
        <f>IF(B3="","",IF(#REF!="",0,#REF!))</f>
        <v>#REF!</v>
      </c>
      <c r="G3" s="7" t="e">
        <f>IF(A3="","",IF(#REF!="",0,#REF!))</f>
        <v>#REF!</v>
      </c>
      <c r="H3" s="7" t="e">
        <f>IF(A3="","",IF(#REF!="",0,#REF!))</f>
        <v>#REF!</v>
      </c>
      <c r="I3" s="19" t="e">
        <f aca="true" t="shared" si="0" ref="I3:I49">IF(B3="","",IF((DAY(H3)-DAY(G3)=30),J3*360+K3*30+L3,J3*360+K3*30+L3+1))</f>
        <v>#REF!</v>
      </c>
      <c r="J3" s="11" t="e">
        <f aca="true" t="shared" si="1" ref="J3:J49">IF(B3="","",YEAR(H3)-YEAR(G3))</f>
        <v>#REF!</v>
      </c>
      <c r="K3" s="11" t="e">
        <f aca="true" t="shared" si="2" ref="K3:K49">IF(B3="","",MONTH(H3)-MONTH(G3))</f>
        <v>#REF!</v>
      </c>
      <c r="L3" s="11" t="e">
        <f>IF(B3="","",IF(H3=G3,1,DAY(H3)-DAY(G3)))</f>
        <v>#REF!</v>
      </c>
      <c r="M3" s="19" t="e">
        <f aca="true" t="shared" si="3" ref="M3:M49">IF(D3&lt;&gt;0,D3,IF(E3&lt;&gt;0,E3*35/151.67,IF(F3&lt;&gt;0,F3*360/I3*35/1820,0)))</f>
        <v>#REF!</v>
      </c>
      <c r="N3" s="8" t="e">
        <f>IF(I3="","",IF(#REF!="Catégorie A",IF(M3&lt;17.5,I3*M3/35,I3)))</f>
        <v>#REF!</v>
      </c>
      <c r="O3" s="8" t="e">
        <f>IF(I3="","",IF(#REF!="Catégorie B",IF(M3&lt;17.5,I3*M3/35,I3)))</f>
        <v>#REF!</v>
      </c>
      <c r="P3" s="8" t="e">
        <f>IF(I3="","",IF(#REF!="","",IF(#REF!="Catégorie C",IF(M3&lt;C3,I3*M3/C3,I3))))</f>
        <v>#REF!</v>
      </c>
      <c r="Q3" s="8" t="e">
        <f>IF(M3="","",SUM(N3:P3))</f>
        <v>#REF!</v>
      </c>
      <c r="R3" s="5" t="e">
        <f aca="true" t="shared" si="4" ref="R3:R49">IF(B3="","",INT(Q3/360))</f>
        <v>#REF!</v>
      </c>
      <c r="S3" s="11" t="e">
        <f aca="true" t="shared" si="5" ref="S3:S49">IF(B3="","",INT((Q3-R3*360)/30))</f>
        <v>#REF!</v>
      </c>
      <c r="T3" s="5" t="e">
        <f>IF(B3="","",IF(H3=G3,1,INT(Q3-R3*360-S3*30)))</f>
        <v>#REF!</v>
      </c>
      <c r="U3" s="11" t="e">
        <f aca="true" t="shared" si="6" ref="U3:U49">IF(B3="","",ROUND(R3,0))</f>
        <v>#REF!</v>
      </c>
      <c r="V3" s="11" t="e">
        <f aca="true" t="shared" si="7" ref="V3:V49">IF(B3="","",IF(S3&lt;0,0,ROUND(S3,0)))</f>
        <v>#REF!</v>
      </c>
      <c r="W3" s="5" t="e">
        <f aca="true" t="shared" si="8" ref="W3:W49">IF(B3="","",IF(S3&lt;0,0,ROUND(T3,0)))</f>
        <v>#REF!</v>
      </c>
      <c r="X3" s="19" t="e">
        <f aca="true" t="shared" si="9" ref="X3:X49">IF(B3=$X$2,Q3,0)</f>
        <v>#REF!</v>
      </c>
      <c r="Y3" s="19" t="e">
        <f aca="true" t="shared" si="10" ref="Y3:Y49">IF(B3=$Y$2,Q3,0)</f>
        <v>#REF!</v>
      </c>
      <c r="Z3" s="19" t="e">
        <f aca="true" t="shared" si="11" ref="Z3:Z49">IF(B3=$Z$2,Q3,0)</f>
        <v>#REF!</v>
      </c>
      <c r="AA3" s="10"/>
      <c r="AB3" s="25" t="s">
        <v>80</v>
      </c>
      <c r="AC3" s="26"/>
      <c r="AD3" s="26"/>
      <c r="AE3" s="26"/>
      <c r="AF3" s="26"/>
      <c r="AG3" s="26"/>
      <c r="AH3" s="26"/>
      <c r="AI3" s="27"/>
      <c r="AP3" s="14"/>
    </row>
    <row r="4" spans="1:42" ht="13.5">
      <c r="A4" s="3" t="e">
        <f>IF(#REF!="","",IF(#REF!="","",#REF!))</f>
        <v>#REF!</v>
      </c>
      <c r="B4" s="3" t="e">
        <f>IF(#REF!="","",#REF!)</f>
        <v>#REF!</v>
      </c>
      <c r="C4" s="9" t="e">
        <f>IF(A4="","",IF(#REF!="","",#REF!))</f>
        <v>#REF!</v>
      </c>
      <c r="D4" s="9" t="e">
        <f>IF(B4="","",IF(#REF!="",0,#REF!))</f>
        <v>#REF!</v>
      </c>
      <c r="E4" s="9" t="e">
        <f>IF(B4="","",IF(#REF!="",0,#REF!))</f>
        <v>#REF!</v>
      </c>
      <c r="F4" s="9" t="e">
        <f>IF(B4="","",IF(#REF!="",0,#REF!))</f>
        <v>#REF!</v>
      </c>
      <c r="G4" s="7" t="e">
        <f>IF(A4="","",IF(#REF!="",0,#REF!))</f>
        <v>#REF!</v>
      </c>
      <c r="H4" s="7" t="e">
        <f>IF(A4="","",IF(#REF!="",0,#REF!))</f>
        <v>#REF!</v>
      </c>
      <c r="I4" s="19" t="e">
        <f t="shared" si="0"/>
        <v>#REF!</v>
      </c>
      <c r="J4" s="11" t="e">
        <f t="shared" si="1"/>
        <v>#REF!</v>
      </c>
      <c r="K4" s="11" t="e">
        <f t="shared" si="2"/>
        <v>#REF!</v>
      </c>
      <c r="L4" s="11" t="e">
        <f aca="true" t="shared" si="12" ref="L4:L49">IF(B4="","",IF(H4=G4,1,DAY(H4)-DAY(G4)))</f>
        <v>#REF!</v>
      </c>
      <c r="M4" s="19" t="e">
        <f t="shared" si="3"/>
        <v>#REF!</v>
      </c>
      <c r="N4" s="8" t="e">
        <f>IF(I4="","",IF(#REF!="Catégorie A",IF(M4&lt;17.5,I4*M4/35,I4)))</f>
        <v>#REF!</v>
      </c>
      <c r="O4" s="8" t="e">
        <f>IF(I4="","",IF(#REF!="Catégorie B",IF(M4&lt;17.5,I4*M4/35,I4)))</f>
        <v>#REF!</v>
      </c>
      <c r="P4" s="8" t="e">
        <f>IF(I4="","",IF(#REF!="","",IF(#REF!="Catégorie C",IF(M4&lt;C4,I4*M4/C4,I4))))</f>
        <v>#REF!</v>
      </c>
      <c r="Q4" s="8" t="e">
        <f aca="true" t="shared" si="13" ref="Q4:Q29">IF(M4="","",SUM(N4:P4))</f>
        <v>#REF!</v>
      </c>
      <c r="R4" s="5" t="e">
        <f t="shared" si="4"/>
        <v>#REF!</v>
      </c>
      <c r="S4" s="11" t="e">
        <f t="shared" si="5"/>
        <v>#REF!</v>
      </c>
      <c r="T4" s="5" t="e">
        <f aca="true" t="shared" si="14" ref="T4:T49">IF(B4="","",IF(H4=G4,1,INT(Q4-R4*360-S4*30)))</f>
        <v>#REF!</v>
      </c>
      <c r="U4" s="11" t="e">
        <f t="shared" si="6"/>
        <v>#REF!</v>
      </c>
      <c r="V4" s="11" t="e">
        <f t="shared" si="7"/>
        <v>#REF!</v>
      </c>
      <c r="W4" s="5" t="e">
        <f t="shared" si="8"/>
        <v>#REF!</v>
      </c>
      <c r="X4" s="19" t="e">
        <f t="shared" si="9"/>
        <v>#REF!</v>
      </c>
      <c r="Y4" s="19" t="e">
        <f t="shared" si="10"/>
        <v>#REF!</v>
      </c>
      <c r="Z4" s="19" t="e">
        <f t="shared" si="11"/>
        <v>#REF!</v>
      </c>
      <c r="AA4" s="10"/>
      <c r="AB4" s="13" t="s">
        <v>10</v>
      </c>
      <c r="AC4" s="15" t="e">
        <f>X51</f>
        <v>#REF!</v>
      </c>
      <c r="AD4" s="13" t="s">
        <v>10</v>
      </c>
      <c r="AE4" s="15" t="e">
        <f>Y51</f>
        <v>#REF!</v>
      </c>
      <c r="AF4" s="13" t="s">
        <v>10</v>
      </c>
      <c r="AG4" s="15" t="e">
        <f>Z51</f>
        <v>#REF!</v>
      </c>
      <c r="AH4" s="13"/>
      <c r="AI4" s="13"/>
      <c r="AJ4" s="22"/>
      <c r="AP4" s="12" t="s">
        <v>4</v>
      </c>
    </row>
    <row r="5" spans="1:42" ht="13.5">
      <c r="A5" s="3" t="e">
        <f>IF(#REF!="","",IF(#REF!="","",#REF!))</f>
        <v>#REF!</v>
      </c>
      <c r="B5" s="3" t="e">
        <f>IF(#REF!="","",#REF!)</f>
        <v>#REF!</v>
      </c>
      <c r="C5" s="9" t="e">
        <f>IF(A5="","",IF(#REF!="","",#REF!))</f>
        <v>#REF!</v>
      </c>
      <c r="D5" s="9" t="e">
        <f>IF(B5="","",IF(#REF!="",0,#REF!))</f>
        <v>#REF!</v>
      </c>
      <c r="E5" s="9" t="e">
        <f>IF(B5="","",IF(#REF!="",0,#REF!))</f>
        <v>#REF!</v>
      </c>
      <c r="F5" s="9" t="e">
        <f>IF(B5="","",IF(#REF!="",0,#REF!))</f>
        <v>#REF!</v>
      </c>
      <c r="G5" s="7" t="e">
        <f>IF(A5="","",IF(#REF!="",0,#REF!))</f>
        <v>#REF!</v>
      </c>
      <c r="H5" s="7" t="e">
        <f>IF(A5="","",IF(#REF!="",0,#REF!))</f>
        <v>#REF!</v>
      </c>
      <c r="I5" s="19" t="e">
        <f t="shared" si="0"/>
        <v>#REF!</v>
      </c>
      <c r="J5" s="11" t="e">
        <f t="shared" si="1"/>
        <v>#REF!</v>
      </c>
      <c r="K5" s="11" t="e">
        <f t="shared" si="2"/>
        <v>#REF!</v>
      </c>
      <c r="L5" s="11" t="e">
        <f t="shared" si="12"/>
        <v>#REF!</v>
      </c>
      <c r="M5" s="19" t="e">
        <f t="shared" si="3"/>
        <v>#REF!</v>
      </c>
      <c r="N5" s="8" t="e">
        <f>IF(I5="","",IF(#REF!="Catégorie A",IF(M5&lt;17.5,I5*M5/35,I5)))</f>
        <v>#REF!</v>
      </c>
      <c r="O5" s="8" t="e">
        <f>IF(I5="","",IF(#REF!="Catégorie B",IF(M5&lt;17.5,I5*M5/35,I5)))</f>
        <v>#REF!</v>
      </c>
      <c r="P5" s="8" t="e">
        <f>IF(I5="","",IF(#REF!="","",IF(#REF!="Catégorie C",IF(M5&lt;C5,I5*M5/C5,I5))))</f>
        <v>#REF!</v>
      </c>
      <c r="Q5" s="8" t="e">
        <f t="shared" si="13"/>
        <v>#REF!</v>
      </c>
      <c r="R5" s="5" t="e">
        <f t="shared" si="4"/>
        <v>#REF!</v>
      </c>
      <c r="S5" s="11" t="e">
        <f t="shared" si="5"/>
        <v>#REF!</v>
      </c>
      <c r="T5" s="5" t="e">
        <f t="shared" si="14"/>
        <v>#REF!</v>
      </c>
      <c r="U5" s="11" t="e">
        <f t="shared" si="6"/>
        <v>#REF!</v>
      </c>
      <c r="V5" s="11" t="e">
        <f t="shared" si="7"/>
        <v>#REF!</v>
      </c>
      <c r="W5" s="5" t="e">
        <f t="shared" si="8"/>
        <v>#REF!</v>
      </c>
      <c r="X5" s="19" t="e">
        <f t="shared" si="9"/>
        <v>#REF!</v>
      </c>
      <c r="Y5" s="19" t="e">
        <f t="shared" si="10"/>
        <v>#REF!</v>
      </c>
      <c r="Z5" s="19" t="e">
        <f t="shared" si="11"/>
        <v>#REF!</v>
      </c>
      <c r="AA5" s="10"/>
      <c r="AB5" s="13" t="s">
        <v>11</v>
      </c>
      <c r="AC5" s="15" t="e">
        <f>IF(AC4&lt;=12*360,0,AC4-12*360)</f>
        <v>#REF!</v>
      </c>
      <c r="AD5" s="13" t="s">
        <v>16</v>
      </c>
      <c r="AE5" s="15" t="e">
        <f>IF(AE4&lt;=7*360,0,AE4-7*360)</f>
        <v>#REF!</v>
      </c>
      <c r="AF5" s="13" t="s">
        <v>17</v>
      </c>
      <c r="AG5" s="15" t="e">
        <f>IF(AG4&lt;=10*360,0,AG4-10*360)</f>
        <v>#REF!</v>
      </c>
      <c r="AH5" s="13"/>
      <c r="AI5" s="13"/>
      <c r="AJ5" s="22"/>
      <c r="AP5" s="12" t="s">
        <v>5</v>
      </c>
    </row>
    <row r="6" spans="1:42" ht="13.5">
      <c r="A6" s="3" t="e">
        <f>IF(#REF!="","",IF(#REF!="","",#REF!))</f>
        <v>#REF!</v>
      </c>
      <c r="B6" s="3" t="e">
        <f>IF(#REF!="","",#REF!)</f>
        <v>#REF!</v>
      </c>
      <c r="C6" s="9" t="e">
        <f>IF(A6="","",IF(#REF!="","",#REF!))</f>
        <v>#REF!</v>
      </c>
      <c r="D6" s="9" t="e">
        <f>IF(B6="","",IF(#REF!="",0,#REF!))</f>
        <v>#REF!</v>
      </c>
      <c r="E6" s="9" t="e">
        <f>IF(B6="","",IF(#REF!="",0,#REF!))</f>
        <v>#REF!</v>
      </c>
      <c r="F6" s="9" t="e">
        <f>IF(B6="","",IF(#REF!="",0,#REF!))</f>
        <v>#REF!</v>
      </c>
      <c r="G6" s="7" t="e">
        <f>IF(A6="","",IF(#REF!="",0,#REF!))</f>
        <v>#REF!</v>
      </c>
      <c r="H6" s="7" t="e">
        <f>IF(A6="","",IF(#REF!="",0,#REF!))</f>
        <v>#REF!</v>
      </c>
      <c r="I6" s="19" t="e">
        <f t="shared" si="0"/>
        <v>#REF!</v>
      </c>
      <c r="J6" s="11" t="e">
        <f t="shared" si="1"/>
        <v>#REF!</v>
      </c>
      <c r="K6" s="11" t="e">
        <f t="shared" si="2"/>
        <v>#REF!</v>
      </c>
      <c r="L6" s="11" t="e">
        <f t="shared" si="12"/>
        <v>#REF!</v>
      </c>
      <c r="M6" s="19" t="e">
        <f t="shared" si="3"/>
        <v>#REF!</v>
      </c>
      <c r="N6" s="8" t="e">
        <f>IF(I6="","",IF(#REF!="Catégorie A",IF(M6&lt;17.5,I6*M6/35,I6)))</f>
        <v>#REF!</v>
      </c>
      <c r="O6" s="8" t="e">
        <f>IF(I6="","",IF(#REF!="Catégorie B",IF(M6&lt;17.5,I6*M6/35,I6)))</f>
        <v>#REF!</v>
      </c>
      <c r="P6" s="8" t="e">
        <f>IF(I6="","",IF(#REF!="","",IF(#REF!="Catégorie C",IF(M6&lt;C6,I6*M6/C6,I6))))</f>
        <v>#REF!</v>
      </c>
      <c r="Q6" s="8" t="e">
        <f t="shared" si="13"/>
        <v>#REF!</v>
      </c>
      <c r="R6" s="5" t="e">
        <f t="shared" si="4"/>
        <v>#REF!</v>
      </c>
      <c r="S6" s="11" t="e">
        <f t="shared" si="5"/>
        <v>#REF!</v>
      </c>
      <c r="T6" s="5" t="e">
        <f t="shared" si="14"/>
        <v>#REF!</v>
      </c>
      <c r="U6" s="11" t="e">
        <f t="shared" si="6"/>
        <v>#REF!</v>
      </c>
      <c r="V6" s="11" t="e">
        <f t="shared" si="7"/>
        <v>#REF!</v>
      </c>
      <c r="W6" s="5" t="e">
        <f t="shared" si="8"/>
        <v>#REF!</v>
      </c>
      <c r="X6" s="19" t="e">
        <f t="shared" si="9"/>
        <v>#REF!</v>
      </c>
      <c r="Y6" s="19" t="e">
        <f t="shared" si="10"/>
        <v>#REF!</v>
      </c>
      <c r="Z6" s="19" t="e">
        <f t="shared" si="11"/>
        <v>#REF!</v>
      </c>
      <c r="AA6" s="10"/>
      <c r="AB6" s="16" t="s">
        <v>62</v>
      </c>
      <c r="AC6" s="17" t="e">
        <f>(AC4-AC5)/2</f>
        <v>#REF!</v>
      </c>
      <c r="AD6" s="13" t="s">
        <v>14</v>
      </c>
      <c r="AE6" s="15" t="e">
        <f>IF(AE5=0,0,IF(AE5="",0,IF(AE5&gt;9*360,9*360*6/16,AE5*6/16)))</f>
        <v>#REF!</v>
      </c>
      <c r="AF6" s="13"/>
      <c r="AG6" s="15"/>
      <c r="AH6" s="13"/>
      <c r="AI6" s="13"/>
      <c r="AJ6" s="22"/>
      <c r="AP6" s="12" t="s">
        <v>6</v>
      </c>
    </row>
    <row r="7" spans="1:36" ht="13.5">
      <c r="A7" s="3" t="e">
        <f>IF(#REF!="","",IF(#REF!="","",#REF!))</f>
        <v>#REF!</v>
      </c>
      <c r="B7" s="3" t="e">
        <f>IF(#REF!="","",#REF!)</f>
        <v>#REF!</v>
      </c>
      <c r="C7" s="9" t="e">
        <f>IF(A7="","",IF(#REF!="","",#REF!))</f>
        <v>#REF!</v>
      </c>
      <c r="D7" s="9" t="e">
        <f>IF(B7="","",IF(#REF!="",0,#REF!))</f>
        <v>#REF!</v>
      </c>
      <c r="E7" s="9" t="e">
        <f>IF(B7="","",IF(#REF!="",0,#REF!))</f>
        <v>#REF!</v>
      </c>
      <c r="F7" s="9" t="e">
        <f>IF(B7="","",IF(#REF!="",0,#REF!))</f>
        <v>#REF!</v>
      </c>
      <c r="G7" s="7" t="e">
        <f>IF(A7="","",IF(#REF!="",0,#REF!))</f>
        <v>#REF!</v>
      </c>
      <c r="H7" s="7" t="e">
        <f>IF(A7="","",IF(#REF!="",0,#REF!))</f>
        <v>#REF!</v>
      </c>
      <c r="I7" s="19" t="e">
        <f t="shared" si="0"/>
        <v>#REF!</v>
      </c>
      <c r="J7" s="11" t="e">
        <f t="shared" si="1"/>
        <v>#REF!</v>
      </c>
      <c r="K7" s="11" t="e">
        <f t="shared" si="2"/>
        <v>#REF!</v>
      </c>
      <c r="L7" s="11" t="e">
        <f t="shared" si="12"/>
        <v>#REF!</v>
      </c>
      <c r="M7" s="19" t="e">
        <f t="shared" si="3"/>
        <v>#REF!</v>
      </c>
      <c r="N7" s="8" t="e">
        <f>IF(I7="","",IF(#REF!="Catégorie A",IF(M7&lt;17.5,I7*M7/35,I7)))</f>
        <v>#REF!</v>
      </c>
      <c r="O7" s="8" t="e">
        <f>IF(I7="","",IF(#REF!="Catégorie B",IF(M7&lt;17.5,I7*M7/35,I7)))</f>
        <v>#REF!</v>
      </c>
      <c r="P7" s="8" t="e">
        <f>IF(I7="","",IF(#REF!="","",IF(#REF!="Catégorie C",IF(M7&lt;C7,I7*M7/C7,I7))))</f>
        <v>#REF!</v>
      </c>
      <c r="Q7" s="8" t="e">
        <f t="shared" si="13"/>
        <v>#REF!</v>
      </c>
      <c r="R7" s="5" t="e">
        <f t="shared" si="4"/>
        <v>#REF!</v>
      </c>
      <c r="S7" s="11" t="e">
        <f t="shared" si="5"/>
        <v>#REF!</v>
      </c>
      <c r="T7" s="5" t="e">
        <f t="shared" si="14"/>
        <v>#REF!</v>
      </c>
      <c r="U7" s="11" t="e">
        <f t="shared" si="6"/>
        <v>#REF!</v>
      </c>
      <c r="V7" s="11" t="e">
        <f t="shared" si="7"/>
        <v>#REF!</v>
      </c>
      <c r="W7" s="5" t="e">
        <f t="shared" si="8"/>
        <v>#REF!</v>
      </c>
      <c r="X7" s="19" t="e">
        <f t="shared" si="9"/>
        <v>#REF!</v>
      </c>
      <c r="Y7" s="19" t="e">
        <f t="shared" si="10"/>
        <v>#REF!</v>
      </c>
      <c r="Z7" s="19" t="e">
        <f t="shared" si="11"/>
        <v>#REF!</v>
      </c>
      <c r="AA7" s="10"/>
      <c r="AB7" s="13" t="s">
        <v>12</v>
      </c>
      <c r="AC7" s="15" t="e">
        <f>IF(AC5=0,0,AC5*3/4)</f>
        <v>#REF!</v>
      </c>
      <c r="AD7" s="13" t="s">
        <v>15</v>
      </c>
      <c r="AE7" s="15" t="e">
        <f>IF(AE5=0,0,IF(AE5="",0,IF(AE5&lt;=9*360,0,(AE5-9*360)*9/16)))</f>
        <v>#REF!</v>
      </c>
      <c r="AF7" s="13"/>
      <c r="AG7" s="15"/>
      <c r="AH7" s="13"/>
      <c r="AI7" s="13"/>
      <c r="AJ7" s="22"/>
    </row>
    <row r="8" spans="1:36" ht="13.5">
      <c r="A8" s="3" t="e">
        <f>IF(#REF!="","",IF(#REF!="","",#REF!))</f>
        <v>#REF!</v>
      </c>
      <c r="B8" s="3" t="e">
        <f>IF(#REF!="","",#REF!)</f>
        <v>#REF!</v>
      </c>
      <c r="C8" s="9" t="e">
        <f>IF(A8="","",IF(#REF!="","",#REF!))</f>
        <v>#REF!</v>
      </c>
      <c r="D8" s="9" t="e">
        <f>IF(B8="","",IF(#REF!="",0,#REF!))</f>
        <v>#REF!</v>
      </c>
      <c r="E8" s="9" t="e">
        <f>IF(B8="","",IF(#REF!="",0,#REF!))</f>
        <v>#REF!</v>
      </c>
      <c r="F8" s="9" t="e">
        <f>IF(B8="","",IF(#REF!="",0,#REF!))</f>
        <v>#REF!</v>
      </c>
      <c r="G8" s="7" t="e">
        <f>IF(A8="","",IF(#REF!="",0,#REF!))</f>
        <v>#REF!</v>
      </c>
      <c r="H8" s="7" t="e">
        <f>IF(A8="","",IF(#REF!="",0,#REF!))</f>
        <v>#REF!</v>
      </c>
      <c r="I8" s="19" t="e">
        <f t="shared" si="0"/>
        <v>#REF!</v>
      </c>
      <c r="J8" s="11" t="e">
        <f t="shared" si="1"/>
        <v>#REF!</v>
      </c>
      <c r="K8" s="11" t="e">
        <f t="shared" si="2"/>
        <v>#REF!</v>
      </c>
      <c r="L8" s="11" t="e">
        <f t="shared" si="12"/>
        <v>#REF!</v>
      </c>
      <c r="M8" s="19" t="e">
        <f t="shared" si="3"/>
        <v>#REF!</v>
      </c>
      <c r="N8" s="8" t="e">
        <f>IF(I8="","",IF(#REF!="Catégorie A",IF(M8&lt;17.5,I8*M8/35,I8)))</f>
        <v>#REF!</v>
      </c>
      <c r="O8" s="8" t="e">
        <f>IF(I8="","",IF(#REF!="Catégorie B",IF(M8&lt;17.5,I8*M8/35,I8)))</f>
        <v>#REF!</v>
      </c>
      <c r="P8" s="8" t="e">
        <f>IF(I8="","",IF(#REF!="","",IF(#REF!="Catégorie C",IF(M8&lt;C8,I8*M8/C8,I8))))</f>
        <v>#REF!</v>
      </c>
      <c r="Q8" s="8" t="e">
        <f t="shared" si="13"/>
        <v>#REF!</v>
      </c>
      <c r="R8" s="5" t="e">
        <f t="shared" si="4"/>
        <v>#REF!</v>
      </c>
      <c r="S8" s="11" t="e">
        <f t="shared" si="5"/>
        <v>#REF!</v>
      </c>
      <c r="T8" s="5" t="e">
        <f t="shared" si="14"/>
        <v>#REF!</v>
      </c>
      <c r="U8" s="11" t="e">
        <f t="shared" si="6"/>
        <v>#REF!</v>
      </c>
      <c r="V8" s="11" t="e">
        <f t="shared" si="7"/>
        <v>#REF!</v>
      </c>
      <c r="W8" s="5" t="e">
        <f t="shared" si="8"/>
        <v>#REF!</v>
      </c>
      <c r="X8" s="19" t="e">
        <f t="shared" si="9"/>
        <v>#REF!</v>
      </c>
      <c r="Y8" s="19" t="e">
        <f t="shared" si="10"/>
        <v>#REF!</v>
      </c>
      <c r="Z8" s="19" t="e">
        <f t="shared" si="11"/>
        <v>#REF!</v>
      </c>
      <c r="AA8" s="10"/>
      <c r="AB8" s="13" t="s">
        <v>3</v>
      </c>
      <c r="AC8" s="15" t="e">
        <f>AC6+AC7</f>
        <v>#REF!</v>
      </c>
      <c r="AD8" s="13" t="s">
        <v>3</v>
      </c>
      <c r="AE8" s="15" t="e">
        <f>AE6+AE7</f>
        <v>#REF!</v>
      </c>
      <c r="AF8" s="13" t="s">
        <v>3</v>
      </c>
      <c r="AG8" s="15" t="e">
        <f>AG5*6/16</f>
        <v>#REF!</v>
      </c>
      <c r="AH8" s="13" t="s">
        <v>3</v>
      </c>
      <c r="AI8" s="15" t="e">
        <f>ROUND(IF($A$3="Catégorie A",AG8+AE8+AC8,0),)</f>
        <v>#REF!</v>
      </c>
      <c r="AJ8" s="22"/>
    </row>
    <row r="9" spans="1:36" ht="13.5">
      <c r="A9" s="3" t="e">
        <f>IF(#REF!="","",IF(#REF!="","",#REF!))</f>
        <v>#REF!</v>
      </c>
      <c r="B9" s="3" t="e">
        <f>IF(#REF!="","",#REF!)</f>
        <v>#REF!</v>
      </c>
      <c r="C9" s="9" t="e">
        <f>IF(A9="","",IF(#REF!="","",#REF!))</f>
        <v>#REF!</v>
      </c>
      <c r="D9" s="9" t="e">
        <f>IF(B9="","",IF(#REF!="",0,#REF!))</f>
        <v>#REF!</v>
      </c>
      <c r="E9" s="9" t="e">
        <f>IF(B9="","",IF(#REF!="",0,#REF!))</f>
        <v>#REF!</v>
      </c>
      <c r="F9" s="9" t="e">
        <f>IF(B9="","",IF(#REF!="",0,#REF!))</f>
        <v>#REF!</v>
      </c>
      <c r="G9" s="7" t="e">
        <f>IF(A9="","",IF(#REF!="",0,#REF!))</f>
        <v>#REF!</v>
      </c>
      <c r="H9" s="7" t="e">
        <f>IF(A9="","",IF(#REF!="",0,#REF!))</f>
        <v>#REF!</v>
      </c>
      <c r="I9" s="19" t="e">
        <f t="shared" si="0"/>
        <v>#REF!</v>
      </c>
      <c r="J9" s="11" t="e">
        <f t="shared" si="1"/>
        <v>#REF!</v>
      </c>
      <c r="K9" s="11" t="e">
        <f t="shared" si="2"/>
        <v>#REF!</v>
      </c>
      <c r="L9" s="11" t="e">
        <f t="shared" si="12"/>
        <v>#REF!</v>
      </c>
      <c r="M9" s="19" t="e">
        <f t="shared" si="3"/>
        <v>#REF!</v>
      </c>
      <c r="N9" s="8" t="e">
        <f>IF(I9="","",IF(#REF!="Catégorie A",IF(M9&lt;17.5,I9*M9/35,I9)))</f>
        <v>#REF!</v>
      </c>
      <c r="O9" s="8" t="e">
        <f>IF(I9="","",IF(#REF!="Catégorie B",IF(M9&lt;17.5,I9*M9/35,I9)))</f>
        <v>#REF!</v>
      </c>
      <c r="P9" s="8" t="e">
        <f>IF(I9="","",IF(#REF!="","",IF(#REF!="Catégorie C",IF(M9&lt;C9,I9*M9/C9,I9))))</f>
        <v>#REF!</v>
      </c>
      <c r="Q9" s="8" t="e">
        <f t="shared" si="13"/>
        <v>#REF!</v>
      </c>
      <c r="R9" s="5" t="e">
        <f t="shared" si="4"/>
        <v>#REF!</v>
      </c>
      <c r="S9" s="11" t="e">
        <f t="shared" si="5"/>
        <v>#REF!</v>
      </c>
      <c r="T9" s="5" t="e">
        <f t="shared" si="14"/>
        <v>#REF!</v>
      </c>
      <c r="U9" s="11" t="e">
        <f t="shared" si="6"/>
        <v>#REF!</v>
      </c>
      <c r="V9" s="11" t="e">
        <f t="shared" si="7"/>
        <v>#REF!</v>
      </c>
      <c r="W9" s="5" t="e">
        <f t="shared" si="8"/>
        <v>#REF!</v>
      </c>
      <c r="X9" s="19" t="e">
        <f t="shared" si="9"/>
        <v>#REF!</v>
      </c>
      <c r="Y9" s="19" t="e">
        <f t="shared" si="10"/>
        <v>#REF!</v>
      </c>
      <c r="Z9" s="19" t="e">
        <f t="shared" si="11"/>
        <v>#REF!</v>
      </c>
      <c r="AA9" s="10"/>
      <c r="AB9" s="13" t="s">
        <v>13</v>
      </c>
      <c r="AC9" s="13" t="e">
        <f>INT(AC8/360)</f>
        <v>#REF!</v>
      </c>
      <c r="AD9" s="13" t="s">
        <v>13</v>
      </c>
      <c r="AE9" s="13" t="e">
        <f>INT(AE8/360)</f>
        <v>#REF!</v>
      </c>
      <c r="AF9" s="13" t="s">
        <v>13</v>
      </c>
      <c r="AG9" s="13" t="e">
        <f>INT(AG8/360)</f>
        <v>#REF!</v>
      </c>
      <c r="AH9" s="23" t="s">
        <v>13</v>
      </c>
      <c r="AI9" s="23" t="e">
        <f>INT(AI8/360)</f>
        <v>#REF!</v>
      </c>
      <c r="AJ9" s="23" t="e">
        <f>IF(#REF!="Catégorie A",AI9,0)</f>
        <v>#REF!</v>
      </c>
    </row>
    <row r="10" spans="1:36" ht="13.5">
      <c r="A10" s="3" t="e">
        <f>IF(#REF!="","",IF(#REF!="","",#REF!))</f>
        <v>#REF!</v>
      </c>
      <c r="B10" s="3" t="e">
        <f>IF(#REF!="","",#REF!)</f>
        <v>#REF!</v>
      </c>
      <c r="C10" s="9" t="e">
        <f>IF(A10="","",IF(#REF!="","",#REF!))</f>
        <v>#REF!</v>
      </c>
      <c r="D10" s="9" t="e">
        <f>IF(B10="","",IF(#REF!="",0,#REF!))</f>
        <v>#REF!</v>
      </c>
      <c r="E10" s="9" t="e">
        <f>IF(B10="","",IF(#REF!="",0,#REF!))</f>
        <v>#REF!</v>
      </c>
      <c r="F10" s="9" t="e">
        <f>IF(B10="","",IF(#REF!="",0,#REF!))</f>
        <v>#REF!</v>
      </c>
      <c r="G10" s="7" t="e">
        <f>IF(A10="","",IF(#REF!="",0,#REF!))</f>
        <v>#REF!</v>
      </c>
      <c r="H10" s="7" t="e">
        <f>IF(A10="","",IF(#REF!="",0,#REF!))</f>
        <v>#REF!</v>
      </c>
      <c r="I10" s="19" t="e">
        <f t="shared" si="0"/>
        <v>#REF!</v>
      </c>
      <c r="J10" s="11" t="e">
        <f t="shared" si="1"/>
        <v>#REF!</v>
      </c>
      <c r="K10" s="11" t="e">
        <f t="shared" si="2"/>
        <v>#REF!</v>
      </c>
      <c r="L10" s="11" t="e">
        <f t="shared" si="12"/>
        <v>#REF!</v>
      </c>
      <c r="M10" s="19" t="e">
        <f t="shared" si="3"/>
        <v>#REF!</v>
      </c>
      <c r="N10" s="8" t="e">
        <f>IF(I10="","",IF(#REF!="Catégorie A",IF(M10&lt;17.5,I10*M10/35,I10)))</f>
        <v>#REF!</v>
      </c>
      <c r="O10" s="8" t="e">
        <f>IF(I10="","",IF(#REF!="Catégorie B",IF(M10&lt;17.5,I10*M10/35,I10)))</f>
        <v>#REF!</v>
      </c>
      <c r="P10" s="8" t="e">
        <f>IF(I10="","",IF(#REF!="","",IF(#REF!="Catégorie C",IF(M10&lt;C10,I10*M10/C10,I10))))</f>
        <v>#REF!</v>
      </c>
      <c r="Q10" s="8" t="e">
        <f t="shared" si="13"/>
        <v>#REF!</v>
      </c>
      <c r="R10" s="5" t="e">
        <f t="shared" si="4"/>
        <v>#REF!</v>
      </c>
      <c r="S10" s="11" t="e">
        <f t="shared" si="5"/>
        <v>#REF!</v>
      </c>
      <c r="T10" s="5" t="e">
        <f t="shared" si="14"/>
        <v>#REF!</v>
      </c>
      <c r="U10" s="11" t="e">
        <f t="shared" si="6"/>
        <v>#REF!</v>
      </c>
      <c r="V10" s="11" t="e">
        <f t="shared" si="7"/>
        <v>#REF!</v>
      </c>
      <c r="W10" s="5" t="e">
        <f t="shared" si="8"/>
        <v>#REF!</v>
      </c>
      <c r="X10" s="19" t="e">
        <f t="shared" si="9"/>
        <v>#REF!</v>
      </c>
      <c r="Y10" s="19" t="e">
        <f t="shared" si="10"/>
        <v>#REF!</v>
      </c>
      <c r="Z10" s="19" t="e">
        <f t="shared" si="11"/>
        <v>#REF!</v>
      </c>
      <c r="AA10" s="10"/>
      <c r="AB10" s="18" t="s">
        <v>7</v>
      </c>
      <c r="AC10" s="13" t="e">
        <f>INT((AC8-AC9*360)/30)</f>
        <v>#REF!</v>
      </c>
      <c r="AD10" s="18" t="s">
        <v>7</v>
      </c>
      <c r="AE10" s="13" t="e">
        <f>INT((AE8-AE9*360)/30)</f>
        <v>#REF!</v>
      </c>
      <c r="AF10" s="18" t="s">
        <v>7</v>
      </c>
      <c r="AG10" s="13" t="e">
        <f>INT((AG8-AG9*360)/30)</f>
        <v>#REF!</v>
      </c>
      <c r="AH10" s="24" t="s">
        <v>7</v>
      </c>
      <c r="AI10" s="23" t="e">
        <f>INT((AI8-AI9*360)/30)</f>
        <v>#REF!</v>
      </c>
      <c r="AJ10" s="23" t="e">
        <f>IF(#REF!="Catégorie A",AI10,0)</f>
        <v>#REF!</v>
      </c>
    </row>
    <row r="11" spans="1:36" ht="13.5">
      <c r="A11" s="3" t="e">
        <f>IF(#REF!="","",IF(#REF!="","",#REF!))</f>
        <v>#REF!</v>
      </c>
      <c r="B11" s="3" t="e">
        <f>IF(#REF!="","",#REF!)</f>
        <v>#REF!</v>
      </c>
      <c r="C11" s="9" t="e">
        <f>IF(A11="","",IF(#REF!="","",#REF!))</f>
        <v>#REF!</v>
      </c>
      <c r="D11" s="9" t="e">
        <f>IF(B11="","",IF(#REF!="",0,#REF!))</f>
        <v>#REF!</v>
      </c>
      <c r="E11" s="9" t="e">
        <f>IF(B11="","",IF(#REF!="",0,#REF!))</f>
        <v>#REF!</v>
      </c>
      <c r="F11" s="9" t="e">
        <f>IF(B11="","",IF(#REF!="",0,#REF!))</f>
        <v>#REF!</v>
      </c>
      <c r="G11" s="7" t="e">
        <f>IF(A11="","",IF(#REF!="",0,#REF!))</f>
        <v>#REF!</v>
      </c>
      <c r="H11" s="7" t="e">
        <f>IF(A11="","",IF(#REF!="",0,#REF!))</f>
        <v>#REF!</v>
      </c>
      <c r="I11" s="19" t="e">
        <f t="shared" si="0"/>
        <v>#REF!</v>
      </c>
      <c r="J11" s="11" t="e">
        <f t="shared" si="1"/>
        <v>#REF!</v>
      </c>
      <c r="K11" s="11" t="e">
        <f t="shared" si="2"/>
        <v>#REF!</v>
      </c>
      <c r="L11" s="11" t="e">
        <f t="shared" si="12"/>
        <v>#REF!</v>
      </c>
      <c r="M11" s="19" t="e">
        <f t="shared" si="3"/>
        <v>#REF!</v>
      </c>
      <c r="N11" s="8" t="e">
        <f>IF(I11="","",IF(#REF!="Catégorie A",IF(M11&lt;17.5,I11*M11/35,I11)))</f>
        <v>#REF!</v>
      </c>
      <c r="O11" s="8" t="e">
        <f>IF(I11="","",IF(#REF!="Catégorie B",IF(M11&lt;17.5,I11*M11/35,I11)))</f>
        <v>#REF!</v>
      </c>
      <c r="P11" s="8" t="e">
        <f>IF(I11="","",IF(#REF!="","",IF(#REF!="Catégorie C",IF(M11&lt;C11,I11*M11/C11,I11))))</f>
        <v>#REF!</v>
      </c>
      <c r="Q11" s="8" t="e">
        <f t="shared" si="13"/>
        <v>#REF!</v>
      </c>
      <c r="R11" s="5" t="e">
        <f t="shared" si="4"/>
        <v>#REF!</v>
      </c>
      <c r="S11" s="11" t="e">
        <f t="shared" si="5"/>
        <v>#REF!</v>
      </c>
      <c r="T11" s="5" t="e">
        <f t="shared" si="14"/>
        <v>#REF!</v>
      </c>
      <c r="U11" s="11" t="e">
        <f t="shared" si="6"/>
        <v>#REF!</v>
      </c>
      <c r="V11" s="11" t="e">
        <f t="shared" si="7"/>
        <v>#REF!</v>
      </c>
      <c r="W11" s="5" t="e">
        <f t="shared" si="8"/>
        <v>#REF!</v>
      </c>
      <c r="X11" s="19" t="e">
        <f t="shared" si="9"/>
        <v>#REF!</v>
      </c>
      <c r="Y11" s="19" t="e">
        <f t="shared" si="10"/>
        <v>#REF!</v>
      </c>
      <c r="Z11" s="19" t="e">
        <f t="shared" si="11"/>
        <v>#REF!</v>
      </c>
      <c r="AA11" s="10"/>
      <c r="AB11" s="13" t="s">
        <v>8</v>
      </c>
      <c r="AC11" s="13" t="e">
        <f>INT(AC8-AC9*360-AC10*30)</f>
        <v>#REF!</v>
      </c>
      <c r="AD11" s="13" t="s">
        <v>8</v>
      </c>
      <c r="AE11" s="13" t="e">
        <f>INT(AE8-AE9*360-AE10*30)</f>
        <v>#REF!</v>
      </c>
      <c r="AF11" s="13" t="s">
        <v>8</v>
      </c>
      <c r="AG11" s="13" t="e">
        <f>INT(AG8-AG9*360-AG10*30)</f>
        <v>#REF!</v>
      </c>
      <c r="AH11" s="23" t="s">
        <v>8</v>
      </c>
      <c r="AI11" s="23" t="e">
        <f>INT(AI8-AI9*360-AI10*30)</f>
        <v>#REF!</v>
      </c>
      <c r="AJ11" s="23" t="e">
        <f>IF(#REF!="Catégorie A",AI11,0)</f>
        <v>#REF!</v>
      </c>
    </row>
    <row r="12" spans="1:36" ht="13.5">
      <c r="A12" s="3" t="e">
        <f>IF(#REF!="","",IF(#REF!="","",#REF!))</f>
        <v>#REF!</v>
      </c>
      <c r="B12" s="3" t="e">
        <f>IF(#REF!="","",#REF!)</f>
        <v>#REF!</v>
      </c>
      <c r="C12" s="9" t="e">
        <f>IF(A12="","",IF(#REF!="","",#REF!))</f>
        <v>#REF!</v>
      </c>
      <c r="D12" s="9" t="e">
        <f>IF(B12="","",IF(#REF!="",0,#REF!))</f>
        <v>#REF!</v>
      </c>
      <c r="E12" s="9" t="e">
        <f>IF(B12="","",IF(#REF!="",0,#REF!))</f>
        <v>#REF!</v>
      </c>
      <c r="F12" s="9" t="e">
        <f>IF(B12="","",IF(#REF!="",0,#REF!))</f>
        <v>#REF!</v>
      </c>
      <c r="G12" s="7" t="e">
        <f>IF(A12="","",IF(#REF!="",0,#REF!))</f>
        <v>#REF!</v>
      </c>
      <c r="H12" s="7" t="e">
        <f>IF(A12="","",IF(#REF!="",0,#REF!))</f>
        <v>#REF!</v>
      </c>
      <c r="I12" s="19" t="e">
        <f t="shared" si="0"/>
        <v>#REF!</v>
      </c>
      <c r="J12" s="11" t="e">
        <f t="shared" si="1"/>
        <v>#REF!</v>
      </c>
      <c r="K12" s="11" t="e">
        <f t="shared" si="2"/>
        <v>#REF!</v>
      </c>
      <c r="L12" s="11" t="e">
        <f t="shared" si="12"/>
        <v>#REF!</v>
      </c>
      <c r="M12" s="19" t="e">
        <f t="shared" si="3"/>
        <v>#REF!</v>
      </c>
      <c r="N12" s="8" t="e">
        <f>IF(I12="","",IF(#REF!="Catégorie A",IF(M12&lt;17.5,I12*M12/35,I12)))</f>
        <v>#REF!</v>
      </c>
      <c r="O12" s="8" t="e">
        <f>IF(I12="","",IF(#REF!="Catégorie B",IF(M12&lt;17.5,I12*M12/35,I12)))</f>
        <v>#REF!</v>
      </c>
      <c r="P12" s="8" t="e">
        <f>IF(I12="","",IF(#REF!="","",IF(#REF!="Catégorie C",IF(M12&lt;C12,I12*M12/C12,I12))))</f>
        <v>#REF!</v>
      </c>
      <c r="Q12" s="8" t="e">
        <f t="shared" si="13"/>
        <v>#REF!</v>
      </c>
      <c r="R12" s="5" t="e">
        <f t="shared" si="4"/>
        <v>#REF!</v>
      </c>
      <c r="S12" s="11" t="e">
        <f t="shared" si="5"/>
        <v>#REF!</v>
      </c>
      <c r="T12" s="5" t="e">
        <f t="shared" si="14"/>
        <v>#REF!</v>
      </c>
      <c r="U12" s="11" t="e">
        <f t="shared" si="6"/>
        <v>#REF!</v>
      </c>
      <c r="V12" s="11" t="e">
        <f t="shared" si="7"/>
        <v>#REF!</v>
      </c>
      <c r="W12" s="5" t="e">
        <f t="shared" si="8"/>
        <v>#REF!</v>
      </c>
      <c r="X12" s="19" t="e">
        <f t="shared" si="9"/>
        <v>#REF!</v>
      </c>
      <c r="Y12" s="19" t="e">
        <f t="shared" si="10"/>
        <v>#REF!</v>
      </c>
      <c r="Z12" s="19" t="e">
        <f t="shared" si="11"/>
        <v>#REF!</v>
      </c>
      <c r="AA12" s="10"/>
      <c r="AB12" s="25" t="s">
        <v>81</v>
      </c>
      <c r="AC12" s="26"/>
      <c r="AD12" s="26"/>
      <c r="AE12" s="26"/>
      <c r="AF12" s="26"/>
      <c r="AG12" s="26"/>
      <c r="AH12" s="26"/>
      <c r="AI12" s="27"/>
      <c r="AJ12" s="22"/>
    </row>
    <row r="13" spans="1:36" ht="13.5">
      <c r="A13" s="3" t="e">
        <f>IF(#REF!="","",IF(#REF!="","",#REF!))</f>
        <v>#REF!</v>
      </c>
      <c r="B13" s="3" t="e">
        <f>IF(#REF!="","",#REF!)</f>
        <v>#REF!</v>
      </c>
      <c r="C13" s="9" t="e">
        <f>IF(A13="","",IF(#REF!="","",#REF!))</f>
        <v>#REF!</v>
      </c>
      <c r="D13" s="9" t="e">
        <f>IF(B13="","",IF(#REF!="",0,#REF!))</f>
        <v>#REF!</v>
      </c>
      <c r="E13" s="9" t="e">
        <f>IF(B13="","",IF(#REF!="",0,#REF!))</f>
        <v>#REF!</v>
      </c>
      <c r="F13" s="9" t="e">
        <f>IF(B13="","",IF(#REF!="",0,#REF!))</f>
        <v>#REF!</v>
      </c>
      <c r="G13" s="7" t="e">
        <f>IF(A13="","",IF(#REF!="",0,#REF!))</f>
        <v>#REF!</v>
      </c>
      <c r="H13" s="7" t="e">
        <f>IF(A13="","",IF(#REF!="",0,#REF!))</f>
        <v>#REF!</v>
      </c>
      <c r="I13" s="19" t="e">
        <f t="shared" si="0"/>
        <v>#REF!</v>
      </c>
      <c r="J13" s="11" t="e">
        <f t="shared" si="1"/>
        <v>#REF!</v>
      </c>
      <c r="K13" s="11" t="e">
        <f t="shared" si="2"/>
        <v>#REF!</v>
      </c>
      <c r="L13" s="11" t="e">
        <f t="shared" si="12"/>
        <v>#REF!</v>
      </c>
      <c r="M13" s="19" t="e">
        <f t="shared" si="3"/>
        <v>#REF!</v>
      </c>
      <c r="N13" s="8" t="e">
        <f>IF(I13="","",IF(#REF!="Catégorie A",IF(M13&lt;17.5,I13*M13/35,I13)))</f>
        <v>#REF!</v>
      </c>
      <c r="O13" s="8" t="e">
        <f>IF(I13="","",IF(#REF!="Catégorie B",IF(M13&lt;17.5,I13*M13/35,I13)))</f>
        <v>#REF!</v>
      </c>
      <c r="P13" s="8" t="e">
        <f>IF(I13="","",IF(#REF!="","",IF(#REF!="Catégorie C",IF(M13&lt;C13,I13*M13/C13,I13))))</f>
        <v>#REF!</v>
      </c>
      <c r="Q13" s="8" t="e">
        <f t="shared" si="13"/>
        <v>#REF!</v>
      </c>
      <c r="R13" s="5" t="e">
        <f t="shared" si="4"/>
        <v>#REF!</v>
      </c>
      <c r="S13" s="11" t="e">
        <f t="shared" si="5"/>
        <v>#REF!</v>
      </c>
      <c r="T13" s="5" t="e">
        <f t="shared" si="14"/>
        <v>#REF!</v>
      </c>
      <c r="U13" s="11" t="e">
        <f t="shared" si="6"/>
        <v>#REF!</v>
      </c>
      <c r="V13" s="11" t="e">
        <f t="shared" si="7"/>
        <v>#REF!</v>
      </c>
      <c r="W13" s="5" t="e">
        <f t="shared" si="8"/>
        <v>#REF!</v>
      </c>
      <c r="X13" s="19" t="e">
        <f t="shared" si="9"/>
        <v>#REF!</v>
      </c>
      <c r="Y13" s="19" t="e">
        <f t="shared" si="10"/>
        <v>#REF!</v>
      </c>
      <c r="Z13" s="19" t="e">
        <f t="shared" si="11"/>
        <v>#REF!</v>
      </c>
      <c r="AA13" s="10"/>
      <c r="AB13" s="13" t="s">
        <v>4</v>
      </c>
      <c r="AC13" s="28"/>
      <c r="AD13" s="13" t="s">
        <v>5</v>
      </c>
      <c r="AE13" s="13"/>
      <c r="AF13" s="13" t="s">
        <v>6</v>
      </c>
      <c r="AG13" s="13"/>
      <c r="AH13" s="13"/>
      <c r="AI13" s="13"/>
      <c r="AJ13" s="22"/>
    </row>
    <row r="14" spans="1:36" ht="13.5">
      <c r="A14" s="3" t="e">
        <f>IF(#REF!="","",IF(#REF!="","",#REF!))</f>
        <v>#REF!</v>
      </c>
      <c r="B14" s="3" t="e">
        <f>IF(#REF!="","",#REF!)</f>
        <v>#REF!</v>
      </c>
      <c r="C14" s="9" t="e">
        <f>IF(A14="","",IF(#REF!="","",#REF!))</f>
        <v>#REF!</v>
      </c>
      <c r="D14" s="9" t="e">
        <f>IF(B14="","",IF(#REF!="",0,#REF!))</f>
        <v>#REF!</v>
      </c>
      <c r="E14" s="9" t="e">
        <f>IF(B14="","",IF(#REF!="",0,#REF!))</f>
        <v>#REF!</v>
      </c>
      <c r="F14" s="9" t="e">
        <f>IF(B14="","",IF(#REF!="",0,#REF!))</f>
        <v>#REF!</v>
      </c>
      <c r="G14" s="7" t="e">
        <f>IF(A14="","",IF(#REF!="",0,#REF!))</f>
        <v>#REF!</v>
      </c>
      <c r="H14" s="7" t="e">
        <f>IF(A14="","",IF(#REF!="",0,#REF!))</f>
        <v>#REF!</v>
      </c>
      <c r="I14" s="19" t="e">
        <f t="shared" si="0"/>
        <v>#REF!</v>
      </c>
      <c r="J14" s="11" t="e">
        <f t="shared" si="1"/>
        <v>#REF!</v>
      </c>
      <c r="K14" s="11" t="e">
        <f t="shared" si="2"/>
        <v>#REF!</v>
      </c>
      <c r="L14" s="11" t="e">
        <f t="shared" si="12"/>
        <v>#REF!</v>
      </c>
      <c r="M14" s="19" t="e">
        <f t="shared" si="3"/>
        <v>#REF!</v>
      </c>
      <c r="N14" s="8" t="e">
        <f>IF(I14="","",IF(#REF!="Catégorie A",IF(M14&lt;17.5,I14*M14/35,I14)))</f>
        <v>#REF!</v>
      </c>
      <c r="O14" s="8" t="e">
        <f>IF(I14="","",IF(#REF!="Catégorie B",IF(M14&lt;17.5,I14*M14/35,I14)))</f>
        <v>#REF!</v>
      </c>
      <c r="P14" s="8" t="e">
        <f>IF(I14="","",IF(#REF!="","",IF(#REF!="Catégorie C",IF(M14&lt;C14,I14*M14/C14,I14))))</f>
        <v>#REF!</v>
      </c>
      <c r="Q14" s="8" t="e">
        <f t="shared" si="13"/>
        <v>#REF!</v>
      </c>
      <c r="R14" s="5" t="e">
        <f t="shared" si="4"/>
        <v>#REF!</v>
      </c>
      <c r="S14" s="11" t="e">
        <f t="shared" si="5"/>
        <v>#REF!</v>
      </c>
      <c r="T14" s="5" t="e">
        <f t="shared" si="14"/>
        <v>#REF!</v>
      </c>
      <c r="U14" s="11" t="e">
        <f t="shared" si="6"/>
        <v>#REF!</v>
      </c>
      <c r="V14" s="11" t="e">
        <f t="shared" si="7"/>
        <v>#REF!</v>
      </c>
      <c r="W14" s="5" t="e">
        <f t="shared" si="8"/>
        <v>#REF!</v>
      </c>
      <c r="X14" s="19" t="e">
        <f t="shared" si="9"/>
        <v>#REF!</v>
      </c>
      <c r="Y14" s="19" t="e">
        <f t="shared" si="10"/>
        <v>#REF!</v>
      </c>
      <c r="Z14" s="19" t="e">
        <f t="shared" si="11"/>
        <v>#REF!</v>
      </c>
      <c r="AA14" s="10"/>
      <c r="AB14" s="13" t="s">
        <v>10</v>
      </c>
      <c r="AC14" s="15" t="e">
        <f>X51</f>
        <v>#REF!</v>
      </c>
      <c r="AD14" s="13" t="s">
        <v>10</v>
      </c>
      <c r="AE14" s="15" t="e">
        <f>Y51</f>
        <v>#REF!</v>
      </c>
      <c r="AF14" s="13" t="s">
        <v>10</v>
      </c>
      <c r="AG14" s="15" t="e">
        <f>Z51</f>
        <v>#REF!</v>
      </c>
      <c r="AH14" s="13"/>
      <c r="AI14" s="13"/>
      <c r="AJ14" s="22"/>
    </row>
    <row r="15" spans="1:36" ht="13.5">
      <c r="A15" s="3" t="e">
        <f>IF(#REF!="","",IF(#REF!="","",#REF!))</f>
        <v>#REF!</v>
      </c>
      <c r="B15" s="3" t="e">
        <f>IF(#REF!="","",#REF!)</f>
        <v>#REF!</v>
      </c>
      <c r="C15" s="9" t="e">
        <f>IF(A15="","",IF(#REF!="","",#REF!))</f>
        <v>#REF!</v>
      </c>
      <c r="D15" s="9" t="e">
        <f>IF(B15="","",IF(#REF!="",0,#REF!))</f>
        <v>#REF!</v>
      </c>
      <c r="E15" s="9" t="e">
        <f>IF(B15="","",IF(#REF!="",0,#REF!))</f>
        <v>#REF!</v>
      </c>
      <c r="F15" s="9" t="e">
        <f>IF(B15="","",IF(#REF!="",0,#REF!))</f>
        <v>#REF!</v>
      </c>
      <c r="G15" s="7" t="e">
        <f>IF(A15="","",IF(#REF!="",0,#REF!))</f>
        <v>#REF!</v>
      </c>
      <c r="H15" s="7" t="e">
        <f>IF(A15="","",IF(#REF!="",0,#REF!))</f>
        <v>#REF!</v>
      </c>
      <c r="I15" s="19" t="e">
        <f t="shared" si="0"/>
        <v>#REF!</v>
      </c>
      <c r="J15" s="11" t="e">
        <f t="shared" si="1"/>
        <v>#REF!</v>
      </c>
      <c r="K15" s="11" t="e">
        <f t="shared" si="2"/>
        <v>#REF!</v>
      </c>
      <c r="L15" s="11" t="e">
        <f t="shared" si="12"/>
        <v>#REF!</v>
      </c>
      <c r="M15" s="19" t="e">
        <f t="shared" si="3"/>
        <v>#REF!</v>
      </c>
      <c r="N15" s="8" t="e">
        <f>IF(I15="","",IF(#REF!="Catégorie A",IF(M15&lt;17.5,I15*M15/35,I15)))</f>
        <v>#REF!</v>
      </c>
      <c r="O15" s="8" t="e">
        <f>IF(I15="","",IF(#REF!="Catégorie B",IF(M15&lt;17.5,I15*M15/35,I15)))</f>
        <v>#REF!</v>
      </c>
      <c r="P15" s="8" t="e">
        <f>IF(I15="","",IF(#REF!="","",IF(#REF!="Catégorie C",IF(M15&lt;C15,I15*M15/C15,I15))))</f>
        <v>#REF!</v>
      </c>
      <c r="Q15" s="8" t="e">
        <f t="shared" si="13"/>
        <v>#REF!</v>
      </c>
      <c r="R15" s="5" t="e">
        <f t="shared" si="4"/>
        <v>#REF!</v>
      </c>
      <c r="S15" s="11" t="e">
        <f t="shared" si="5"/>
        <v>#REF!</v>
      </c>
      <c r="T15" s="5" t="e">
        <f t="shared" si="14"/>
        <v>#REF!</v>
      </c>
      <c r="U15" s="11" t="e">
        <f t="shared" si="6"/>
        <v>#REF!</v>
      </c>
      <c r="V15" s="11" t="e">
        <f t="shared" si="7"/>
        <v>#REF!</v>
      </c>
      <c r="W15" s="5" t="e">
        <f t="shared" si="8"/>
        <v>#REF!</v>
      </c>
      <c r="X15" s="19" t="e">
        <f t="shared" si="9"/>
        <v>#REF!</v>
      </c>
      <c r="Y15" s="19" t="e">
        <f t="shared" si="10"/>
        <v>#REF!</v>
      </c>
      <c r="Z15" s="19" t="e">
        <f t="shared" si="11"/>
        <v>#REF!</v>
      </c>
      <c r="AA15" s="10"/>
      <c r="AB15" s="13" t="s">
        <v>63</v>
      </c>
      <c r="AC15" s="15" t="e">
        <f>AC14*3/4</f>
        <v>#REF!</v>
      </c>
      <c r="AD15" s="13" t="s">
        <v>63</v>
      </c>
      <c r="AE15" s="15" t="e">
        <f>AE14*3/4</f>
        <v>#REF!</v>
      </c>
      <c r="AF15" s="13" t="s">
        <v>64</v>
      </c>
      <c r="AG15" s="15" t="e">
        <f>AG14/2</f>
        <v>#REF!</v>
      </c>
      <c r="AH15" s="13"/>
      <c r="AI15" s="13"/>
      <c r="AJ15" s="22"/>
    </row>
    <row r="16" spans="1:36" ht="13.5">
      <c r="A16" s="3" t="e">
        <f>IF(#REF!="","",IF(#REF!="","",#REF!))</f>
        <v>#REF!</v>
      </c>
      <c r="B16" s="3" t="e">
        <f>IF(#REF!="","",#REF!)</f>
        <v>#REF!</v>
      </c>
      <c r="C16" s="9" t="e">
        <f>IF(A16="","",IF(#REF!="","",#REF!))</f>
        <v>#REF!</v>
      </c>
      <c r="D16" s="9" t="e">
        <f>IF(B16="","",IF(#REF!="",0,#REF!))</f>
        <v>#REF!</v>
      </c>
      <c r="E16" s="9" t="e">
        <f>IF(B16="","",IF(#REF!="",0,#REF!))</f>
        <v>#REF!</v>
      </c>
      <c r="F16" s="9" t="e">
        <f>IF(B16="","",IF(#REF!="",0,#REF!))</f>
        <v>#REF!</v>
      </c>
      <c r="G16" s="7" t="e">
        <f>IF(A16="","",IF(#REF!="",0,#REF!))</f>
        <v>#REF!</v>
      </c>
      <c r="H16" s="7" t="e">
        <f>IF(A16="","",IF(#REF!="",0,#REF!))</f>
        <v>#REF!</v>
      </c>
      <c r="I16" s="19" t="e">
        <f t="shared" si="0"/>
        <v>#REF!</v>
      </c>
      <c r="J16" s="11" t="e">
        <f t="shared" si="1"/>
        <v>#REF!</v>
      </c>
      <c r="K16" s="11" t="e">
        <f t="shared" si="2"/>
        <v>#REF!</v>
      </c>
      <c r="L16" s="11" t="e">
        <f t="shared" si="12"/>
        <v>#REF!</v>
      </c>
      <c r="M16" s="19" t="e">
        <f t="shared" si="3"/>
        <v>#REF!</v>
      </c>
      <c r="N16" s="8" t="e">
        <f>IF(I16="","",IF(#REF!="Catégorie A",IF(M16&lt;17.5,I16*M16/35,I16)))</f>
        <v>#REF!</v>
      </c>
      <c r="O16" s="8" t="e">
        <f>IF(I16="","",IF(#REF!="Catégorie B",IF(M16&lt;17.5,I16*M16/35,I16)))</f>
        <v>#REF!</v>
      </c>
      <c r="P16" s="8" t="e">
        <f>IF(I16="","",IF(#REF!="","",IF(#REF!="Catégorie C",IF(M16&lt;C16,I16*M16/C16,I16))))</f>
        <v>#REF!</v>
      </c>
      <c r="Q16" s="8" t="e">
        <f t="shared" si="13"/>
        <v>#REF!</v>
      </c>
      <c r="R16" s="5" t="e">
        <f t="shared" si="4"/>
        <v>#REF!</v>
      </c>
      <c r="S16" s="11" t="e">
        <f t="shared" si="5"/>
        <v>#REF!</v>
      </c>
      <c r="T16" s="5" t="e">
        <f t="shared" si="14"/>
        <v>#REF!</v>
      </c>
      <c r="U16" s="11" t="e">
        <f t="shared" si="6"/>
        <v>#REF!</v>
      </c>
      <c r="V16" s="11" t="e">
        <f t="shared" si="7"/>
        <v>#REF!</v>
      </c>
      <c r="W16" s="5" t="e">
        <f t="shared" si="8"/>
        <v>#REF!</v>
      </c>
      <c r="X16" s="19" t="e">
        <f t="shared" si="9"/>
        <v>#REF!</v>
      </c>
      <c r="Y16" s="19" t="e">
        <f t="shared" si="10"/>
        <v>#REF!</v>
      </c>
      <c r="Z16" s="19" t="e">
        <f t="shared" si="11"/>
        <v>#REF!</v>
      </c>
      <c r="AA16" s="10"/>
      <c r="AB16" s="13" t="s">
        <v>3</v>
      </c>
      <c r="AC16" s="29" t="e">
        <f>AC15</f>
        <v>#REF!</v>
      </c>
      <c r="AD16" s="13" t="s">
        <v>3</v>
      </c>
      <c r="AE16" s="29" t="e">
        <f>AE15</f>
        <v>#REF!</v>
      </c>
      <c r="AF16" s="13" t="s">
        <v>3</v>
      </c>
      <c r="AG16" s="29" t="e">
        <f>AG15</f>
        <v>#REF!</v>
      </c>
      <c r="AH16" s="13" t="s">
        <v>3</v>
      </c>
      <c r="AI16" s="15" t="e">
        <f>ROUND(IF($A$3="Catégorie B",AG16+AE16+AC16,0),)</f>
        <v>#REF!</v>
      </c>
      <c r="AJ16" s="22"/>
    </row>
    <row r="17" spans="1:36" ht="13.5">
      <c r="A17" s="3" t="e">
        <f>IF(#REF!="","",IF(#REF!="","",#REF!))</f>
        <v>#REF!</v>
      </c>
      <c r="B17" s="3" t="e">
        <f>IF(#REF!="","",#REF!)</f>
        <v>#REF!</v>
      </c>
      <c r="C17" s="9" t="e">
        <f>IF(A17="","",IF(#REF!="","",#REF!))</f>
        <v>#REF!</v>
      </c>
      <c r="D17" s="9" t="e">
        <f>IF(B17="","",IF(#REF!="",0,#REF!))</f>
        <v>#REF!</v>
      </c>
      <c r="E17" s="9" t="e">
        <f>IF(B17="","",IF(#REF!="",0,#REF!))</f>
        <v>#REF!</v>
      </c>
      <c r="F17" s="9" t="e">
        <f>IF(B17="","",IF(#REF!="",0,#REF!))</f>
        <v>#REF!</v>
      </c>
      <c r="G17" s="7" t="e">
        <f>IF(A17="","",IF(#REF!="",0,#REF!))</f>
        <v>#REF!</v>
      </c>
      <c r="H17" s="7" t="e">
        <f>IF(A17="","",IF(#REF!="",0,#REF!))</f>
        <v>#REF!</v>
      </c>
      <c r="I17" s="19" t="e">
        <f t="shared" si="0"/>
        <v>#REF!</v>
      </c>
      <c r="J17" s="11" t="e">
        <f t="shared" si="1"/>
        <v>#REF!</v>
      </c>
      <c r="K17" s="11" t="e">
        <f t="shared" si="2"/>
        <v>#REF!</v>
      </c>
      <c r="L17" s="11" t="e">
        <f t="shared" si="12"/>
        <v>#REF!</v>
      </c>
      <c r="M17" s="19" t="e">
        <f t="shared" si="3"/>
        <v>#REF!</v>
      </c>
      <c r="N17" s="8" t="e">
        <f>IF(I17="","",IF(#REF!="Catégorie A",IF(M17&lt;17.5,I17*M17/35,I17)))</f>
        <v>#REF!</v>
      </c>
      <c r="O17" s="8" t="e">
        <f>IF(I17="","",IF(#REF!="Catégorie B",IF(M17&lt;17.5,I17*M17/35,I17)))</f>
        <v>#REF!</v>
      </c>
      <c r="P17" s="8" t="e">
        <f>IF(I17="","",IF(#REF!="","",IF(#REF!="Catégorie C",IF(M17&lt;C17,I17*M17/C17,I17))))</f>
        <v>#REF!</v>
      </c>
      <c r="Q17" s="8" t="e">
        <f t="shared" si="13"/>
        <v>#REF!</v>
      </c>
      <c r="R17" s="5" t="e">
        <f t="shared" si="4"/>
        <v>#REF!</v>
      </c>
      <c r="S17" s="11" t="e">
        <f t="shared" si="5"/>
        <v>#REF!</v>
      </c>
      <c r="T17" s="5" t="e">
        <f t="shared" si="14"/>
        <v>#REF!</v>
      </c>
      <c r="U17" s="11" t="e">
        <f t="shared" si="6"/>
        <v>#REF!</v>
      </c>
      <c r="V17" s="11" t="e">
        <f t="shared" si="7"/>
        <v>#REF!</v>
      </c>
      <c r="W17" s="5" t="e">
        <f t="shared" si="8"/>
        <v>#REF!</v>
      </c>
      <c r="X17" s="19" t="e">
        <f t="shared" si="9"/>
        <v>#REF!</v>
      </c>
      <c r="Y17" s="19" t="e">
        <f t="shared" si="10"/>
        <v>#REF!</v>
      </c>
      <c r="Z17" s="19" t="e">
        <f t="shared" si="11"/>
        <v>#REF!</v>
      </c>
      <c r="AA17" s="10"/>
      <c r="AB17" s="13" t="s">
        <v>13</v>
      </c>
      <c r="AC17" s="13" t="e">
        <f>INT(AC16/360)</f>
        <v>#REF!</v>
      </c>
      <c r="AD17" s="13" t="s">
        <v>13</v>
      </c>
      <c r="AE17" s="13" t="e">
        <f>INT(AE16/360)</f>
        <v>#REF!</v>
      </c>
      <c r="AF17" s="13" t="s">
        <v>13</v>
      </c>
      <c r="AG17" s="13" t="e">
        <f>INT(AG16/360)</f>
        <v>#REF!</v>
      </c>
      <c r="AH17" s="23" t="s">
        <v>13</v>
      </c>
      <c r="AI17" s="23" t="e">
        <f>INT(AI16/360)</f>
        <v>#REF!</v>
      </c>
      <c r="AJ17" s="23" t="e">
        <f>IF(#REF!="Catégorie B",AI17,0)</f>
        <v>#REF!</v>
      </c>
    </row>
    <row r="18" spans="1:36" ht="13.5">
      <c r="A18" s="3" t="e">
        <f>IF(#REF!="","",IF(#REF!="","",#REF!))</f>
        <v>#REF!</v>
      </c>
      <c r="B18" s="3" t="e">
        <f>IF(#REF!="","",#REF!)</f>
        <v>#REF!</v>
      </c>
      <c r="C18" s="9" t="e">
        <f>IF(A18="","",IF(#REF!="","",#REF!))</f>
        <v>#REF!</v>
      </c>
      <c r="D18" s="9" t="e">
        <f>IF(B18="","",IF(#REF!="",0,#REF!))</f>
        <v>#REF!</v>
      </c>
      <c r="E18" s="9" t="e">
        <f>IF(B18="","",IF(#REF!="",0,#REF!))</f>
        <v>#REF!</v>
      </c>
      <c r="F18" s="9" t="e">
        <f>IF(B18="","",IF(#REF!="",0,#REF!))</f>
        <v>#REF!</v>
      </c>
      <c r="G18" s="7" t="e">
        <f>IF(A18="","",IF(#REF!="",0,#REF!))</f>
        <v>#REF!</v>
      </c>
      <c r="H18" s="7" t="e">
        <f>IF(A18="","",IF(#REF!="",0,#REF!))</f>
        <v>#REF!</v>
      </c>
      <c r="I18" s="19" t="e">
        <f t="shared" si="0"/>
        <v>#REF!</v>
      </c>
      <c r="J18" s="11" t="e">
        <f t="shared" si="1"/>
        <v>#REF!</v>
      </c>
      <c r="K18" s="11" t="e">
        <f t="shared" si="2"/>
        <v>#REF!</v>
      </c>
      <c r="L18" s="11" t="e">
        <f t="shared" si="12"/>
        <v>#REF!</v>
      </c>
      <c r="M18" s="19" t="e">
        <f t="shared" si="3"/>
        <v>#REF!</v>
      </c>
      <c r="N18" s="8" t="e">
        <f>IF(I18="","",IF(#REF!="Catégorie A",IF(M18&lt;17.5,I18*M18/35,I18)))</f>
        <v>#REF!</v>
      </c>
      <c r="O18" s="8" t="e">
        <f>IF(I18="","",IF(#REF!="Catégorie B",IF(M18&lt;17.5,I18*M18/35,I18)))</f>
        <v>#REF!</v>
      </c>
      <c r="P18" s="8" t="e">
        <f>IF(I18="","",IF(#REF!="","",IF(#REF!="Catégorie C",IF(M18&lt;C18,I18*M18/C18,I18))))</f>
        <v>#REF!</v>
      </c>
      <c r="Q18" s="8" t="e">
        <f t="shared" si="13"/>
        <v>#REF!</v>
      </c>
      <c r="R18" s="5" t="e">
        <f t="shared" si="4"/>
        <v>#REF!</v>
      </c>
      <c r="S18" s="11" t="e">
        <f t="shared" si="5"/>
        <v>#REF!</v>
      </c>
      <c r="T18" s="5" t="e">
        <f t="shared" si="14"/>
        <v>#REF!</v>
      </c>
      <c r="U18" s="11" t="e">
        <f t="shared" si="6"/>
        <v>#REF!</v>
      </c>
      <c r="V18" s="11" t="e">
        <f t="shared" si="7"/>
        <v>#REF!</v>
      </c>
      <c r="W18" s="5" t="e">
        <f t="shared" si="8"/>
        <v>#REF!</v>
      </c>
      <c r="X18" s="19" t="e">
        <f t="shared" si="9"/>
        <v>#REF!</v>
      </c>
      <c r="Y18" s="19" t="e">
        <f t="shared" si="10"/>
        <v>#REF!</v>
      </c>
      <c r="Z18" s="19" t="e">
        <f t="shared" si="11"/>
        <v>#REF!</v>
      </c>
      <c r="AA18" s="10"/>
      <c r="AB18" s="18" t="s">
        <v>7</v>
      </c>
      <c r="AC18" s="13" t="e">
        <f>INT((AC16-AC17*360)/30)</f>
        <v>#REF!</v>
      </c>
      <c r="AD18" s="18" t="s">
        <v>7</v>
      </c>
      <c r="AE18" s="13" t="e">
        <f>INT((AE16-AE17*360)/30)</f>
        <v>#REF!</v>
      </c>
      <c r="AF18" s="18" t="s">
        <v>7</v>
      </c>
      <c r="AG18" s="13" t="e">
        <f>INT((AG16-AG17*360)/30)</f>
        <v>#REF!</v>
      </c>
      <c r="AH18" s="24" t="s">
        <v>7</v>
      </c>
      <c r="AI18" s="23" t="e">
        <f>INT((AI16-AI17*360)/30)</f>
        <v>#REF!</v>
      </c>
      <c r="AJ18" s="23" t="e">
        <f>IF(#REF!="Catégorie B",AI18,0)</f>
        <v>#REF!</v>
      </c>
    </row>
    <row r="19" spans="1:36" ht="13.5">
      <c r="A19" s="3" t="e">
        <f>IF(#REF!="","",IF(#REF!="","",#REF!))</f>
        <v>#REF!</v>
      </c>
      <c r="B19" s="3" t="e">
        <f>IF(#REF!="","",#REF!)</f>
        <v>#REF!</v>
      </c>
      <c r="C19" s="9" t="e">
        <f>IF(A19="","",IF(#REF!="","",#REF!))</f>
        <v>#REF!</v>
      </c>
      <c r="D19" s="9" t="e">
        <f>IF(B19="","",IF(#REF!="",0,#REF!))</f>
        <v>#REF!</v>
      </c>
      <c r="E19" s="9" t="e">
        <f>IF(B19="","",IF(#REF!="",0,#REF!))</f>
        <v>#REF!</v>
      </c>
      <c r="F19" s="9" t="e">
        <f>IF(B19="","",IF(#REF!="",0,#REF!))</f>
        <v>#REF!</v>
      </c>
      <c r="G19" s="7" t="e">
        <f>IF(A19="","",IF(#REF!="",0,#REF!))</f>
        <v>#REF!</v>
      </c>
      <c r="H19" s="7" t="e">
        <f>IF(A19="","",IF(#REF!="",0,#REF!))</f>
        <v>#REF!</v>
      </c>
      <c r="I19" s="19" t="e">
        <f t="shared" si="0"/>
        <v>#REF!</v>
      </c>
      <c r="J19" s="11" t="e">
        <f t="shared" si="1"/>
        <v>#REF!</v>
      </c>
      <c r="K19" s="11" t="e">
        <f t="shared" si="2"/>
        <v>#REF!</v>
      </c>
      <c r="L19" s="11" t="e">
        <f t="shared" si="12"/>
        <v>#REF!</v>
      </c>
      <c r="M19" s="19" t="e">
        <f t="shared" si="3"/>
        <v>#REF!</v>
      </c>
      <c r="N19" s="8" t="e">
        <f>IF(I19="","",IF(#REF!="Catégorie A",IF(M19&lt;17.5,I19*M19/35,I19)))</f>
        <v>#REF!</v>
      </c>
      <c r="O19" s="8" t="e">
        <f>IF(I19="","",IF(#REF!="Catégorie B",IF(M19&lt;17.5,I19*M19/35,I19)))</f>
        <v>#REF!</v>
      </c>
      <c r="P19" s="8" t="e">
        <f>IF(I19="","",IF(#REF!="","",IF(#REF!="Catégorie C",IF(M19&lt;C19,I19*M19/C19,I19))))</f>
        <v>#REF!</v>
      </c>
      <c r="Q19" s="8" t="e">
        <f t="shared" si="13"/>
        <v>#REF!</v>
      </c>
      <c r="R19" s="5" t="e">
        <f t="shared" si="4"/>
        <v>#REF!</v>
      </c>
      <c r="S19" s="11" t="e">
        <f t="shared" si="5"/>
        <v>#REF!</v>
      </c>
      <c r="T19" s="5" t="e">
        <f t="shared" si="14"/>
        <v>#REF!</v>
      </c>
      <c r="U19" s="11" t="e">
        <f t="shared" si="6"/>
        <v>#REF!</v>
      </c>
      <c r="V19" s="11" t="e">
        <f t="shared" si="7"/>
        <v>#REF!</v>
      </c>
      <c r="W19" s="5" t="e">
        <f t="shared" si="8"/>
        <v>#REF!</v>
      </c>
      <c r="X19" s="19" t="e">
        <f t="shared" si="9"/>
        <v>#REF!</v>
      </c>
      <c r="Y19" s="19" t="e">
        <f t="shared" si="10"/>
        <v>#REF!</v>
      </c>
      <c r="Z19" s="19" t="e">
        <f t="shared" si="11"/>
        <v>#REF!</v>
      </c>
      <c r="AA19" s="10"/>
      <c r="AB19" s="13" t="s">
        <v>8</v>
      </c>
      <c r="AC19" s="13" t="e">
        <f>INT(AC16-AC17*360-AC18*30)</f>
        <v>#REF!</v>
      </c>
      <c r="AD19" s="13" t="s">
        <v>8</v>
      </c>
      <c r="AE19" s="13" t="e">
        <f>INT(AE16-AE17*360-AE18*30)</f>
        <v>#REF!</v>
      </c>
      <c r="AF19" s="13" t="s">
        <v>8</v>
      </c>
      <c r="AG19" s="13" t="e">
        <f>INT(AG16-AG17*360-AG18*30)</f>
        <v>#REF!</v>
      </c>
      <c r="AH19" s="23" t="s">
        <v>8</v>
      </c>
      <c r="AI19" s="23" t="e">
        <f>INT(AI16-AI17*360-AI18*30)</f>
        <v>#REF!</v>
      </c>
      <c r="AJ19" s="23" t="e">
        <f>IF(#REF!="Catégorie B",AI19,0)</f>
        <v>#REF!</v>
      </c>
    </row>
    <row r="20" spans="1:36" ht="13.5">
      <c r="A20" s="3" t="e">
        <f>IF(#REF!="","",IF(#REF!="","",#REF!))</f>
        <v>#REF!</v>
      </c>
      <c r="B20" s="3" t="e">
        <f>IF(#REF!="","",#REF!)</f>
        <v>#REF!</v>
      </c>
      <c r="C20" s="9" t="e">
        <f>IF(A20="","",IF(#REF!="","",#REF!))</f>
        <v>#REF!</v>
      </c>
      <c r="D20" s="9" t="e">
        <f>IF(B20="","",IF(#REF!="",0,#REF!))</f>
        <v>#REF!</v>
      </c>
      <c r="E20" s="9" t="e">
        <f>IF(B20="","",IF(#REF!="",0,#REF!))</f>
        <v>#REF!</v>
      </c>
      <c r="F20" s="9" t="e">
        <f>IF(B20="","",IF(#REF!="",0,#REF!))</f>
        <v>#REF!</v>
      </c>
      <c r="G20" s="7" t="e">
        <f>IF(A20="","",IF(#REF!="",0,#REF!))</f>
        <v>#REF!</v>
      </c>
      <c r="H20" s="7" t="e">
        <f>IF(A20="","",IF(#REF!="",0,#REF!))</f>
        <v>#REF!</v>
      </c>
      <c r="I20" s="19" t="e">
        <f t="shared" si="0"/>
        <v>#REF!</v>
      </c>
      <c r="J20" s="11" t="e">
        <f t="shared" si="1"/>
        <v>#REF!</v>
      </c>
      <c r="K20" s="11" t="e">
        <f t="shared" si="2"/>
        <v>#REF!</v>
      </c>
      <c r="L20" s="11" t="e">
        <f t="shared" si="12"/>
        <v>#REF!</v>
      </c>
      <c r="M20" s="19" t="e">
        <f t="shared" si="3"/>
        <v>#REF!</v>
      </c>
      <c r="N20" s="8" t="e">
        <f>IF(I20="","",IF(#REF!="Catégorie A",IF(M20&lt;17.5,I20*M20/35,I20)))</f>
        <v>#REF!</v>
      </c>
      <c r="O20" s="8" t="e">
        <f>IF(I20="","",IF(#REF!="Catégorie B",IF(M20&lt;17.5,I20*M20/35,I20)))</f>
        <v>#REF!</v>
      </c>
      <c r="P20" s="8" t="e">
        <f>IF(I20="","",IF(#REF!="","",IF(#REF!="Catégorie C",IF(M20&lt;C20,I20*M20/C20,I20))))</f>
        <v>#REF!</v>
      </c>
      <c r="Q20" s="8" t="e">
        <f t="shared" si="13"/>
        <v>#REF!</v>
      </c>
      <c r="R20" s="5" t="e">
        <f t="shared" si="4"/>
        <v>#REF!</v>
      </c>
      <c r="S20" s="11" t="e">
        <f t="shared" si="5"/>
        <v>#REF!</v>
      </c>
      <c r="T20" s="5" t="e">
        <f t="shared" si="14"/>
        <v>#REF!</v>
      </c>
      <c r="U20" s="11" t="e">
        <f t="shared" si="6"/>
        <v>#REF!</v>
      </c>
      <c r="V20" s="11" t="e">
        <f t="shared" si="7"/>
        <v>#REF!</v>
      </c>
      <c r="W20" s="5" t="e">
        <f t="shared" si="8"/>
        <v>#REF!</v>
      </c>
      <c r="X20" s="19" t="e">
        <f t="shared" si="9"/>
        <v>#REF!</v>
      </c>
      <c r="Y20" s="19" t="e">
        <f t="shared" si="10"/>
        <v>#REF!</v>
      </c>
      <c r="Z20" s="19" t="e">
        <f t="shared" si="11"/>
        <v>#REF!</v>
      </c>
      <c r="AA20" s="10"/>
      <c r="AB20" s="25" t="s">
        <v>79</v>
      </c>
      <c r="AC20" s="26"/>
      <c r="AD20" s="26"/>
      <c r="AE20" s="26"/>
      <c r="AF20" s="26"/>
      <c r="AG20" s="26"/>
      <c r="AH20" s="26"/>
      <c r="AI20" s="27"/>
      <c r="AJ20" s="22"/>
    </row>
    <row r="21" spans="1:36" ht="13.5">
      <c r="A21" s="3" t="e">
        <f>IF(#REF!="","",IF(#REF!="","",#REF!))</f>
        <v>#REF!</v>
      </c>
      <c r="B21" s="3" t="e">
        <f>IF(#REF!="","",#REF!)</f>
        <v>#REF!</v>
      </c>
      <c r="C21" s="9" t="e">
        <f>IF(A21="","",IF(#REF!="","",#REF!))</f>
        <v>#REF!</v>
      </c>
      <c r="D21" s="9" t="e">
        <f>IF(B21="","",IF(#REF!="",0,#REF!))</f>
        <v>#REF!</v>
      </c>
      <c r="E21" s="9" t="e">
        <f>IF(B21="","",IF(#REF!="",0,#REF!))</f>
        <v>#REF!</v>
      </c>
      <c r="F21" s="9" t="e">
        <f>IF(B21="","",IF(#REF!="",0,#REF!))</f>
        <v>#REF!</v>
      </c>
      <c r="G21" s="7" t="e">
        <f>IF(A21="","",IF(#REF!="",0,#REF!))</f>
        <v>#REF!</v>
      </c>
      <c r="H21" s="7" t="e">
        <f>IF(A21="","",IF(#REF!="",0,#REF!))</f>
        <v>#REF!</v>
      </c>
      <c r="I21" s="19" t="e">
        <f t="shared" si="0"/>
        <v>#REF!</v>
      </c>
      <c r="J21" s="11" t="e">
        <f t="shared" si="1"/>
        <v>#REF!</v>
      </c>
      <c r="K21" s="11" t="e">
        <f t="shared" si="2"/>
        <v>#REF!</v>
      </c>
      <c r="L21" s="11" t="e">
        <f t="shared" si="12"/>
        <v>#REF!</v>
      </c>
      <c r="M21" s="19" t="e">
        <f t="shared" si="3"/>
        <v>#REF!</v>
      </c>
      <c r="N21" s="8" t="e">
        <f>IF(I21="","",IF(#REF!="Catégorie A",IF(M21&lt;17.5,I21*M21/35,I21)))</f>
        <v>#REF!</v>
      </c>
      <c r="O21" s="8" t="e">
        <f>IF(I21="","",IF(#REF!="Catégorie B",IF(M21&lt;17.5,I21*M21/35,I21)))</f>
        <v>#REF!</v>
      </c>
      <c r="P21" s="8" t="e">
        <f>IF(I21="","",IF(#REF!="","",IF(#REF!="Catégorie C",IF(M21&lt;C21,I21*M21/C21,I21))))</f>
        <v>#REF!</v>
      </c>
      <c r="Q21" s="8" t="e">
        <f t="shared" si="13"/>
        <v>#REF!</v>
      </c>
      <c r="R21" s="5" t="e">
        <f t="shared" si="4"/>
        <v>#REF!</v>
      </c>
      <c r="S21" s="11" t="e">
        <f t="shared" si="5"/>
        <v>#REF!</v>
      </c>
      <c r="T21" s="5" t="e">
        <f t="shared" si="14"/>
        <v>#REF!</v>
      </c>
      <c r="U21" s="11" t="e">
        <f t="shared" si="6"/>
        <v>#REF!</v>
      </c>
      <c r="V21" s="11" t="e">
        <f t="shared" si="7"/>
        <v>#REF!</v>
      </c>
      <c r="W21" s="5" t="e">
        <f t="shared" si="8"/>
        <v>#REF!</v>
      </c>
      <c r="X21" s="19" t="e">
        <f t="shared" si="9"/>
        <v>#REF!</v>
      </c>
      <c r="Y21" s="19" t="e">
        <f t="shared" si="10"/>
        <v>#REF!</v>
      </c>
      <c r="Z21" s="19" t="e">
        <f t="shared" si="11"/>
        <v>#REF!</v>
      </c>
      <c r="AA21" s="10"/>
      <c r="AB21" s="13" t="s">
        <v>4</v>
      </c>
      <c r="AC21" s="28"/>
      <c r="AD21" s="13" t="s">
        <v>5</v>
      </c>
      <c r="AE21" s="30"/>
      <c r="AF21" s="13" t="s">
        <v>6</v>
      </c>
      <c r="AG21" s="13"/>
      <c r="AH21" s="13"/>
      <c r="AI21" s="13"/>
      <c r="AJ21" s="22"/>
    </row>
    <row r="22" spans="1:36" ht="13.5">
      <c r="A22" s="3" t="e">
        <f>IF(#REF!="","",IF(#REF!="","",#REF!))</f>
        <v>#REF!</v>
      </c>
      <c r="B22" s="3" t="e">
        <f>IF(#REF!="","",#REF!)</f>
        <v>#REF!</v>
      </c>
      <c r="C22" s="9" t="e">
        <f>IF(A22="","",IF(#REF!="","",#REF!))</f>
        <v>#REF!</v>
      </c>
      <c r="D22" s="9" t="e">
        <f>IF(B22="","",IF(#REF!="",0,#REF!))</f>
        <v>#REF!</v>
      </c>
      <c r="E22" s="9" t="e">
        <f>IF(B22="","",IF(#REF!="",0,#REF!))</f>
        <v>#REF!</v>
      </c>
      <c r="F22" s="9" t="e">
        <f>IF(B22="","",IF(#REF!="",0,#REF!))</f>
        <v>#REF!</v>
      </c>
      <c r="G22" s="7" t="e">
        <f>IF(A22="","",IF(#REF!="",0,#REF!))</f>
        <v>#REF!</v>
      </c>
      <c r="H22" s="7" t="e">
        <f>IF(A22="","",IF(#REF!="",0,#REF!))</f>
        <v>#REF!</v>
      </c>
      <c r="I22" s="19" t="e">
        <f t="shared" si="0"/>
        <v>#REF!</v>
      </c>
      <c r="J22" s="11" t="e">
        <f t="shared" si="1"/>
        <v>#REF!</v>
      </c>
      <c r="K22" s="11" t="e">
        <f t="shared" si="2"/>
        <v>#REF!</v>
      </c>
      <c r="L22" s="11" t="e">
        <f t="shared" si="12"/>
        <v>#REF!</v>
      </c>
      <c r="M22" s="19" t="e">
        <f t="shared" si="3"/>
        <v>#REF!</v>
      </c>
      <c r="N22" s="8" t="e">
        <f>IF(I22="","",IF(#REF!="Catégorie A",IF(M22&lt;17.5,I22*M22/35,I22)))</f>
        <v>#REF!</v>
      </c>
      <c r="O22" s="8" t="e">
        <f>IF(I22="","",IF(#REF!="Catégorie B",IF(M22&lt;17.5,I22*M22/35,I22)))</f>
        <v>#REF!</v>
      </c>
      <c r="P22" s="8" t="e">
        <f>IF(I22="","",IF(#REF!="","",IF(#REF!="Catégorie C",IF(M22&lt;C22,I22*M22/C22,I22))))</f>
        <v>#REF!</v>
      </c>
      <c r="Q22" s="8" t="e">
        <f t="shared" si="13"/>
        <v>#REF!</v>
      </c>
      <c r="R22" s="5" t="e">
        <f t="shared" si="4"/>
        <v>#REF!</v>
      </c>
      <c r="S22" s="11" t="e">
        <f t="shared" si="5"/>
        <v>#REF!</v>
      </c>
      <c r="T22" s="5" t="e">
        <f t="shared" si="14"/>
        <v>#REF!</v>
      </c>
      <c r="U22" s="11" t="e">
        <f t="shared" si="6"/>
        <v>#REF!</v>
      </c>
      <c r="V22" s="11" t="e">
        <f t="shared" si="7"/>
        <v>#REF!</v>
      </c>
      <c r="W22" s="5" t="e">
        <f t="shared" si="8"/>
        <v>#REF!</v>
      </c>
      <c r="X22" s="19" t="e">
        <f t="shared" si="9"/>
        <v>#REF!</v>
      </c>
      <c r="Y22" s="19" t="e">
        <f t="shared" si="10"/>
        <v>#REF!</v>
      </c>
      <c r="Z22" s="19" t="e">
        <f t="shared" si="11"/>
        <v>#REF!</v>
      </c>
      <c r="AA22" s="10"/>
      <c r="AB22" s="13" t="s">
        <v>10</v>
      </c>
      <c r="AC22" s="15" t="e">
        <f>X51</f>
        <v>#REF!</v>
      </c>
      <c r="AD22" s="13" t="s">
        <v>10</v>
      </c>
      <c r="AE22" s="15" t="e">
        <f>Y51</f>
        <v>#REF!</v>
      </c>
      <c r="AF22" s="13" t="s">
        <v>10</v>
      </c>
      <c r="AG22" s="15" t="e">
        <f>Z51</f>
        <v>#REF!</v>
      </c>
      <c r="AH22" s="13"/>
      <c r="AI22" s="13"/>
      <c r="AJ22" s="22"/>
    </row>
    <row r="23" spans="1:36" ht="13.5">
      <c r="A23" s="3" t="e">
        <f>IF(#REF!="","",IF(#REF!="","",#REF!))</f>
        <v>#REF!</v>
      </c>
      <c r="B23" s="3" t="e">
        <f>IF(#REF!="","",#REF!)</f>
        <v>#REF!</v>
      </c>
      <c r="C23" s="9" t="e">
        <f>IF(A23="","",IF(#REF!="","",#REF!))</f>
        <v>#REF!</v>
      </c>
      <c r="D23" s="9" t="e">
        <f>IF(B23="","",IF(#REF!="",0,#REF!))</f>
        <v>#REF!</v>
      </c>
      <c r="E23" s="9" t="e">
        <f>IF(B23="","",IF(#REF!="",0,#REF!))</f>
        <v>#REF!</v>
      </c>
      <c r="F23" s="9" t="e">
        <f>IF(B23="","",IF(#REF!="",0,#REF!))</f>
        <v>#REF!</v>
      </c>
      <c r="G23" s="7" t="e">
        <f>IF(A23="","",IF(#REF!="",0,#REF!))</f>
        <v>#REF!</v>
      </c>
      <c r="H23" s="7" t="e">
        <f>IF(A23="","",IF(#REF!="",0,#REF!))</f>
        <v>#REF!</v>
      </c>
      <c r="I23" s="19" t="e">
        <f t="shared" si="0"/>
        <v>#REF!</v>
      </c>
      <c r="J23" s="11" t="e">
        <f t="shared" si="1"/>
        <v>#REF!</v>
      </c>
      <c r="K23" s="11" t="e">
        <f t="shared" si="2"/>
        <v>#REF!</v>
      </c>
      <c r="L23" s="11" t="e">
        <f t="shared" si="12"/>
        <v>#REF!</v>
      </c>
      <c r="M23" s="19" t="e">
        <f t="shared" si="3"/>
        <v>#REF!</v>
      </c>
      <c r="N23" s="8" t="e">
        <f>IF(I23="","",IF(#REF!="Catégorie A",IF(M23&lt;17.5,I23*M23/35,I23)))</f>
        <v>#REF!</v>
      </c>
      <c r="O23" s="8" t="e">
        <f>IF(I23="","",IF(#REF!="Catégorie B",IF(M23&lt;17.5,I23*M23/35,I23)))</f>
        <v>#REF!</v>
      </c>
      <c r="P23" s="8" t="e">
        <f>IF(I23="","",IF(#REF!="","",IF(#REF!="Catégorie C",IF(M23&lt;C23,I23*M23/C23,I23))))</f>
        <v>#REF!</v>
      </c>
      <c r="Q23" s="8" t="e">
        <f t="shared" si="13"/>
        <v>#REF!</v>
      </c>
      <c r="R23" s="5" t="e">
        <f t="shared" si="4"/>
        <v>#REF!</v>
      </c>
      <c r="S23" s="11" t="e">
        <f t="shared" si="5"/>
        <v>#REF!</v>
      </c>
      <c r="T23" s="5" t="e">
        <f t="shared" si="14"/>
        <v>#REF!</v>
      </c>
      <c r="U23" s="11" t="e">
        <f t="shared" si="6"/>
        <v>#REF!</v>
      </c>
      <c r="V23" s="11" t="e">
        <f t="shared" si="7"/>
        <v>#REF!</v>
      </c>
      <c r="W23" s="5" t="e">
        <f t="shared" si="8"/>
        <v>#REF!</v>
      </c>
      <c r="X23" s="19" t="e">
        <f t="shared" si="9"/>
        <v>#REF!</v>
      </c>
      <c r="Y23" s="19" t="e">
        <f t="shared" si="10"/>
        <v>#REF!</v>
      </c>
      <c r="Z23" s="19" t="e">
        <f t="shared" si="11"/>
        <v>#REF!</v>
      </c>
      <c r="AA23" s="10"/>
      <c r="AB23" s="13" t="s">
        <v>63</v>
      </c>
      <c r="AC23" s="15" t="e">
        <f>AC22*3/4</f>
        <v>#REF!</v>
      </c>
      <c r="AD23" s="13" t="s">
        <v>63</v>
      </c>
      <c r="AE23" s="15" t="e">
        <f>AE22*3/4</f>
        <v>#REF!</v>
      </c>
      <c r="AF23" s="13" t="s">
        <v>63</v>
      </c>
      <c r="AG23" s="15" t="e">
        <f>AG22*3/4</f>
        <v>#REF!</v>
      </c>
      <c r="AH23" s="13"/>
      <c r="AI23" s="13"/>
      <c r="AJ23" s="22"/>
    </row>
    <row r="24" spans="1:36" ht="13.5">
      <c r="A24" s="3" t="e">
        <f>IF(#REF!="","",IF(#REF!="","",#REF!))</f>
        <v>#REF!</v>
      </c>
      <c r="B24" s="3" t="e">
        <f>IF(#REF!="","",#REF!)</f>
        <v>#REF!</v>
      </c>
      <c r="C24" s="9" t="e">
        <f>IF(A24="","",IF(#REF!="","",#REF!))</f>
        <v>#REF!</v>
      </c>
      <c r="D24" s="9" t="e">
        <f>IF(B24="","",IF(#REF!="",0,#REF!))</f>
        <v>#REF!</v>
      </c>
      <c r="E24" s="9" t="e">
        <f>IF(B24="","",IF(#REF!="",0,#REF!))</f>
        <v>#REF!</v>
      </c>
      <c r="F24" s="9" t="e">
        <f>IF(B24="","",IF(#REF!="",0,#REF!))</f>
        <v>#REF!</v>
      </c>
      <c r="G24" s="7" t="e">
        <f>IF(A24="","",IF(#REF!="",0,#REF!))</f>
        <v>#REF!</v>
      </c>
      <c r="H24" s="7" t="e">
        <f>IF(A24="","",IF(#REF!="",0,#REF!))</f>
        <v>#REF!</v>
      </c>
      <c r="I24" s="19" t="e">
        <f t="shared" si="0"/>
        <v>#REF!</v>
      </c>
      <c r="J24" s="11" t="e">
        <f t="shared" si="1"/>
        <v>#REF!</v>
      </c>
      <c r="K24" s="11" t="e">
        <f t="shared" si="2"/>
        <v>#REF!</v>
      </c>
      <c r="L24" s="11" t="e">
        <f t="shared" si="12"/>
        <v>#REF!</v>
      </c>
      <c r="M24" s="19" t="e">
        <f t="shared" si="3"/>
        <v>#REF!</v>
      </c>
      <c r="N24" s="8" t="e">
        <f>IF(I24="","",IF(#REF!="Catégorie A",IF(M24&lt;17.5,I24*M24/35,I24)))</f>
        <v>#REF!</v>
      </c>
      <c r="O24" s="8" t="e">
        <f>IF(I24="","",IF(#REF!="Catégorie B",IF(M24&lt;17.5,I24*M24/35,I24)))</f>
        <v>#REF!</v>
      </c>
      <c r="P24" s="8" t="e">
        <f>IF(I24="","",IF(#REF!="","",IF(#REF!="Catégorie C",IF(M24&lt;C24,I24*M24/C24,I24))))</f>
        <v>#REF!</v>
      </c>
      <c r="Q24" s="8" t="e">
        <f t="shared" si="13"/>
        <v>#REF!</v>
      </c>
      <c r="R24" s="5" t="e">
        <f t="shared" si="4"/>
        <v>#REF!</v>
      </c>
      <c r="S24" s="11" t="e">
        <f t="shared" si="5"/>
        <v>#REF!</v>
      </c>
      <c r="T24" s="5" t="e">
        <f t="shared" si="14"/>
        <v>#REF!</v>
      </c>
      <c r="U24" s="11" t="e">
        <f t="shared" si="6"/>
        <v>#REF!</v>
      </c>
      <c r="V24" s="11" t="e">
        <f t="shared" si="7"/>
        <v>#REF!</v>
      </c>
      <c r="W24" s="5" t="e">
        <f t="shared" si="8"/>
        <v>#REF!</v>
      </c>
      <c r="X24" s="19" t="e">
        <f t="shared" si="9"/>
        <v>#REF!</v>
      </c>
      <c r="Y24" s="19" t="e">
        <f t="shared" si="10"/>
        <v>#REF!</v>
      </c>
      <c r="Z24" s="19" t="e">
        <f t="shared" si="11"/>
        <v>#REF!</v>
      </c>
      <c r="AA24" s="10"/>
      <c r="AB24" s="13" t="s">
        <v>3</v>
      </c>
      <c r="AC24" s="15" t="e">
        <f>AC23</f>
        <v>#REF!</v>
      </c>
      <c r="AD24" s="13" t="s">
        <v>3</v>
      </c>
      <c r="AE24" s="15" t="e">
        <f>AE23</f>
        <v>#REF!</v>
      </c>
      <c r="AF24" s="13" t="s">
        <v>3</v>
      </c>
      <c r="AG24" s="15" t="e">
        <f>AG23</f>
        <v>#REF!</v>
      </c>
      <c r="AH24" s="13" t="s">
        <v>3</v>
      </c>
      <c r="AI24" s="15" t="e">
        <f>ROUND(IF($A$3="Catégorie C",AG24+AE24+AC24,0),0)</f>
        <v>#REF!</v>
      </c>
      <c r="AJ24" s="22"/>
    </row>
    <row r="25" spans="1:36" ht="13.5">
      <c r="A25" s="3" t="e">
        <f>IF(#REF!="","",IF(#REF!="","",#REF!))</f>
        <v>#REF!</v>
      </c>
      <c r="B25" s="3" t="e">
        <f>IF(#REF!="","",#REF!)</f>
        <v>#REF!</v>
      </c>
      <c r="C25" s="9" t="e">
        <f>IF(A25="","",IF(#REF!="","",#REF!))</f>
        <v>#REF!</v>
      </c>
      <c r="D25" s="9" t="e">
        <f>IF(B25="","",IF(#REF!="",0,#REF!))</f>
        <v>#REF!</v>
      </c>
      <c r="E25" s="9" t="e">
        <f>IF(B25="","",IF(#REF!="",0,#REF!))</f>
        <v>#REF!</v>
      </c>
      <c r="F25" s="9" t="e">
        <f>IF(B25="","",IF(#REF!="",0,#REF!))</f>
        <v>#REF!</v>
      </c>
      <c r="G25" s="7" t="e">
        <f>IF(A25="","",IF(#REF!="",0,#REF!))</f>
        <v>#REF!</v>
      </c>
      <c r="H25" s="7" t="e">
        <f>IF(A25="","",IF(#REF!="",0,#REF!))</f>
        <v>#REF!</v>
      </c>
      <c r="I25" s="19" t="e">
        <f t="shared" si="0"/>
        <v>#REF!</v>
      </c>
      <c r="J25" s="11" t="e">
        <f t="shared" si="1"/>
        <v>#REF!</v>
      </c>
      <c r="K25" s="11" t="e">
        <f t="shared" si="2"/>
        <v>#REF!</v>
      </c>
      <c r="L25" s="11" t="e">
        <f t="shared" si="12"/>
        <v>#REF!</v>
      </c>
      <c r="M25" s="19" t="e">
        <f t="shared" si="3"/>
        <v>#REF!</v>
      </c>
      <c r="N25" s="8" t="e">
        <f>IF(I25="","",IF(#REF!="Catégorie A",IF(M25&lt;17.5,I25*M25/35,I25)))</f>
        <v>#REF!</v>
      </c>
      <c r="O25" s="8" t="e">
        <f>IF(I25="","",IF(#REF!="Catégorie B",IF(M25&lt;17.5,I25*M25/35,I25)))</f>
        <v>#REF!</v>
      </c>
      <c r="P25" s="8" t="e">
        <f>IF(I25="","",IF(#REF!="","",IF(#REF!="Catégorie C",IF(M25&lt;C25,I25*M25/C25,I25))))</f>
        <v>#REF!</v>
      </c>
      <c r="Q25" s="8" t="e">
        <f t="shared" si="13"/>
        <v>#REF!</v>
      </c>
      <c r="R25" s="5" t="e">
        <f t="shared" si="4"/>
        <v>#REF!</v>
      </c>
      <c r="S25" s="11" t="e">
        <f t="shared" si="5"/>
        <v>#REF!</v>
      </c>
      <c r="T25" s="5" t="e">
        <f t="shared" si="14"/>
        <v>#REF!</v>
      </c>
      <c r="U25" s="11" t="e">
        <f t="shared" si="6"/>
        <v>#REF!</v>
      </c>
      <c r="V25" s="11" t="e">
        <f t="shared" si="7"/>
        <v>#REF!</v>
      </c>
      <c r="W25" s="5" t="e">
        <f t="shared" si="8"/>
        <v>#REF!</v>
      </c>
      <c r="X25" s="19" t="e">
        <f t="shared" si="9"/>
        <v>#REF!</v>
      </c>
      <c r="Y25" s="19" t="e">
        <f t="shared" si="10"/>
        <v>#REF!</v>
      </c>
      <c r="Z25" s="19" t="e">
        <f t="shared" si="11"/>
        <v>#REF!</v>
      </c>
      <c r="AA25" s="10"/>
      <c r="AB25" s="13" t="s">
        <v>13</v>
      </c>
      <c r="AC25" s="13" t="e">
        <f>INT(AC24/360)</f>
        <v>#REF!</v>
      </c>
      <c r="AD25" s="13" t="s">
        <v>13</v>
      </c>
      <c r="AE25" s="13" t="e">
        <f>INT(AE24/360)</f>
        <v>#REF!</v>
      </c>
      <c r="AF25" s="13" t="s">
        <v>13</v>
      </c>
      <c r="AG25" s="13" t="e">
        <f>INT(AG24/360)</f>
        <v>#REF!</v>
      </c>
      <c r="AH25" s="23" t="s">
        <v>13</v>
      </c>
      <c r="AI25" s="23" t="e">
        <f>INT(AI24/360)</f>
        <v>#REF!</v>
      </c>
      <c r="AJ25" s="23" t="e">
        <f>IF(#REF!="Catégorie C",AI25,0)</f>
        <v>#REF!</v>
      </c>
    </row>
    <row r="26" spans="1:36" ht="13.5">
      <c r="A26" s="3" t="e">
        <f>IF(#REF!="","",IF(#REF!="","",#REF!))</f>
        <v>#REF!</v>
      </c>
      <c r="B26" s="3" t="e">
        <f>IF(#REF!="","",#REF!)</f>
        <v>#REF!</v>
      </c>
      <c r="C26" s="9" t="e">
        <f>IF(A26="","",IF(#REF!="","",#REF!))</f>
        <v>#REF!</v>
      </c>
      <c r="D26" s="9" t="e">
        <f>IF(B26="","",IF(#REF!="",0,#REF!))</f>
        <v>#REF!</v>
      </c>
      <c r="E26" s="9" t="e">
        <f>IF(B26="","",IF(#REF!="",0,#REF!))</f>
        <v>#REF!</v>
      </c>
      <c r="F26" s="9" t="e">
        <f>IF(B26="","",IF(#REF!="",0,#REF!))</f>
        <v>#REF!</v>
      </c>
      <c r="G26" s="7" t="e">
        <f>IF(A26="","",IF(#REF!="",0,#REF!))</f>
        <v>#REF!</v>
      </c>
      <c r="H26" s="7" t="e">
        <f>IF(A26="","",IF(#REF!="",0,#REF!))</f>
        <v>#REF!</v>
      </c>
      <c r="I26" s="19" t="e">
        <f t="shared" si="0"/>
        <v>#REF!</v>
      </c>
      <c r="J26" s="11" t="e">
        <f t="shared" si="1"/>
        <v>#REF!</v>
      </c>
      <c r="K26" s="11" t="e">
        <f t="shared" si="2"/>
        <v>#REF!</v>
      </c>
      <c r="L26" s="11" t="e">
        <f t="shared" si="12"/>
        <v>#REF!</v>
      </c>
      <c r="M26" s="19" t="e">
        <f t="shared" si="3"/>
        <v>#REF!</v>
      </c>
      <c r="N26" s="8" t="e">
        <f>IF(I26="","",IF(#REF!="Catégorie A",IF(M26&lt;17.5,I26*M26/35,I26)))</f>
        <v>#REF!</v>
      </c>
      <c r="O26" s="8" t="e">
        <f>IF(I26="","",IF(#REF!="Catégorie B",IF(M26&lt;17.5,I26*M26/35,I26)))</f>
        <v>#REF!</v>
      </c>
      <c r="P26" s="8" t="e">
        <f>IF(I26="","",IF(#REF!="","",IF(#REF!="Catégorie C",IF(M26&lt;C26,I26*M26/C26,I26))))</f>
        <v>#REF!</v>
      </c>
      <c r="Q26" s="8" t="e">
        <f t="shared" si="13"/>
        <v>#REF!</v>
      </c>
      <c r="R26" s="5" t="e">
        <f t="shared" si="4"/>
        <v>#REF!</v>
      </c>
      <c r="S26" s="11" t="e">
        <f t="shared" si="5"/>
        <v>#REF!</v>
      </c>
      <c r="T26" s="5" t="e">
        <f t="shared" si="14"/>
        <v>#REF!</v>
      </c>
      <c r="U26" s="11" t="e">
        <f t="shared" si="6"/>
        <v>#REF!</v>
      </c>
      <c r="V26" s="11" t="e">
        <f t="shared" si="7"/>
        <v>#REF!</v>
      </c>
      <c r="W26" s="5" t="e">
        <f t="shared" si="8"/>
        <v>#REF!</v>
      </c>
      <c r="X26" s="19" t="e">
        <f t="shared" si="9"/>
        <v>#REF!</v>
      </c>
      <c r="Y26" s="19" t="e">
        <f t="shared" si="10"/>
        <v>#REF!</v>
      </c>
      <c r="Z26" s="19" t="e">
        <f t="shared" si="11"/>
        <v>#REF!</v>
      </c>
      <c r="AA26" s="10"/>
      <c r="AB26" s="18" t="s">
        <v>7</v>
      </c>
      <c r="AC26" s="13" t="e">
        <f>INT((AC24-AC25*360)/30)</f>
        <v>#REF!</v>
      </c>
      <c r="AD26" s="18" t="s">
        <v>7</v>
      </c>
      <c r="AE26" s="13" t="e">
        <f>INT((AE24-AE25*360)/30)</f>
        <v>#REF!</v>
      </c>
      <c r="AF26" s="18" t="s">
        <v>7</v>
      </c>
      <c r="AG26" s="13" t="e">
        <f>INT((AG24-AG25*360)/30)</f>
        <v>#REF!</v>
      </c>
      <c r="AH26" s="24" t="s">
        <v>7</v>
      </c>
      <c r="AI26" s="23" t="e">
        <f>INT((AI24-AI25*360)/30)</f>
        <v>#REF!</v>
      </c>
      <c r="AJ26" s="23" t="e">
        <f>IF(#REF!="Catégorie C",AI26,0)</f>
        <v>#REF!</v>
      </c>
    </row>
    <row r="27" spans="1:36" ht="13.5">
      <c r="A27" s="3" t="e">
        <f>IF(#REF!="","",IF(#REF!="","",#REF!))</f>
        <v>#REF!</v>
      </c>
      <c r="B27" s="3" t="e">
        <f>IF(#REF!="","",#REF!)</f>
        <v>#REF!</v>
      </c>
      <c r="C27" s="9" t="e">
        <f>IF(A27="","",IF(#REF!="","",#REF!))</f>
        <v>#REF!</v>
      </c>
      <c r="D27" s="9" t="e">
        <f>IF(B27="","",IF(#REF!="",0,#REF!))</f>
        <v>#REF!</v>
      </c>
      <c r="E27" s="9" t="e">
        <f>IF(B27="","",IF(#REF!="",0,#REF!))</f>
        <v>#REF!</v>
      </c>
      <c r="F27" s="9" t="e">
        <f>IF(B27="","",IF(#REF!="",0,#REF!))</f>
        <v>#REF!</v>
      </c>
      <c r="G27" s="7" t="e">
        <f>IF(A27="","",IF(#REF!="",0,#REF!))</f>
        <v>#REF!</v>
      </c>
      <c r="H27" s="7" t="e">
        <f>IF(A27="","",IF(#REF!="",0,#REF!))</f>
        <v>#REF!</v>
      </c>
      <c r="I27" s="19" t="e">
        <f t="shared" si="0"/>
        <v>#REF!</v>
      </c>
      <c r="J27" s="11" t="e">
        <f t="shared" si="1"/>
        <v>#REF!</v>
      </c>
      <c r="K27" s="11" t="e">
        <f t="shared" si="2"/>
        <v>#REF!</v>
      </c>
      <c r="L27" s="11" t="e">
        <f t="shared" si="12"/>
        <v>#REF!</v>
      </c>
      <c r="M27" s="19" t="e">
        <f t="shared" si="3"/>
        <v>#REF!</v>
      </c>
      <c r="N27" s="8" t="e">
        <f>IF(I27="","",IF(#REF!="Catégorie A",IF(M27&lt;17.5,I27*M27/35,I27)))</f>
        <v>#REF!</v>
      </c>
      <c r="O27" s="8" t="e">
        <f>IF(I27="","",IF(#REF!="Catégorie B",IF(M27&lt;17.5,I27*M27/35,I27)))</f>
        <v>#REF!</v>
      </c>
      <c r="P27" s="8" t="e">
        <f>IF(I27="","",IF(#REF!="","",IF(#REF!="Catégorie C",IF(M27&lt;C27,I27*M27/C27,I27))))</f>
        <v>#REF!</v>
      </c>
      <c r="Q27" s="8" t="e">
        <f t="shared" si="13"/>
        <v>#REF!</v>
      </c>
      <c r="R27" s="5" t="e">
        <f t="shared" si="4"/>
        <v>#REF!</v>
      </c>
      <c r="S27" s="11" t="e">
        <f t="shared" si="5"/>
        <v>#REF!</v>
      </c>
      <c r="T27" s="5" t="e">
        <f t="shared" si="14"/>
        <v>#REF!</v>
      </c>
      <c r="U27" s="11" t="e">
        <f t="shared" si="6"/>
        <v>#REF!</v>
      </c>
      <c r="V27" s="11" t="e">
        <f t="shared" si="7"/>
        <v>#REF!</v>
      </c>
      <c r="W27" s="5" t="e">
        <f t="shared" si="8"/>
        <v>#REF!</v>
      </c>
      <c r="X27" s="19" t="e">
        <f t="shared" si="9"/>
        <v>#REF!</v>
      </c>
      <c r="Y27" s="19" t="e">
        <f t="shared" si="10"/>
        <v>#REF!</v>
      </c>
      <c r="Z27" s="19" t="e">
        <f t="shared" si="11"/>
        <v>#REF!</v>
      </c>
      <c r="AA27" s="10"/>
      <c r="AB27" s="13" t="s">
        <v>8</v>
      </c>
      <c r="AC27" s="13" t="e">
        <f>INT(AC24-AC25*360-AC26*30)</f>
        <v>#REF!</v>
      </c>
      <c r="AD27" s="13" t="s">
        <v>8</v>
      </c>
      <c r="AE27" s="13" t="e">
        <f>INT(AE24-AE25*360-AE26*30)</f>
        <v>#REF!</v>
      </c>
      <c r="AF27" s="13" t="s">
        <v>8</v>
      </c>
      <c r="AG27" s="13" t="e">
        <f>INT(AG24-AG25*360-AG26*30)</f>
        <v>#REF!</v>
      </c>
      <c r="AH27" s="23" t="s">
        <v>8</v>
      </c>
      <c r="AI27" s="23" t="e">
        <f>INT(AI24-AI25*360-AI26*30)</f>
        <v>#REF!</v>
      </c>
      <c r="AJ27" s="23" t="e">
        <f>IF(#REF!="Catégorie C",AI27,0)</f>
        <v>#REF!</v>
      </c>
    </row>
    <row r="28" spans="1:30" ht="13.5">
      <c r="A28" s="3" t="e">
        <f>IF(#REF!="","",IF(#REF!="","",#REF!))</f>
        <v>#REF!</v>
      </c>
      <c r="B28" s="3" t="e">
        <f>IF(#REF!="","",#REF!)</f>
        <v>#REF!</v>
      </c>
      <c r="C28" s="9" t="e">
        <f>IF(A28="","",IF(#REF!="","",#REF!))</f>
        <v>#REF!</v>
      </c>
      <c r="D28" s="9" t="e">
        <f>IF(B28="","",IF(#REF!="",0,#REF!))</f>
        <v>#REF!</v>
      </c>
      <c r="E28" s="9" t="e">
        <f>IF(B28="","",IF(#REF!="",0,#REF!))</f>
        <v>#REF!</v>
      </c>
      <c r="F28" s="9" t="e">
        <f>IF(B28="","",IF(#REF!="",0,#REF!))</f>
        <v>#REF!</v>
      </c>
      <c r="G28" s="7" t="e">
        <f>IF(A28="","",IF(#REF!="",0,#REF!))</f>
        <v>#REF!</v>
      </c>
      <c r="H28" s="7" t="e">
        <f>IF(A28="","",IF(#REF!="",0,#REF!))</f>
        <v>#REF!</v>
      </c>
      <c r="I28" s="19" t="e">
        <f t="shared" si="0"/>
        <v>#REF!</v>
      </c>
      <c r="J28" s="11" t="e">
        <f t="shared" si="1"/>
        <v>#REF!</v>
      </c>
      <c r="K28" s="11" t="e">
        <f t="shared" si="2"/>
        <v>#REF!</v>
      </c>
      <c r="L28" s="11" t="e">
        <f t="shared" si="12"/>
        <v>#REF!</v>
      </c>
      <c r="M28" s="19" t="e">
        <f t="shared" si="3"/>
        <v>#REF!</v>
      </c>
      <c r="N28" s="8" t="e">
        <f>IF(I28="","",IF(#REF!="Catégorie A",IF(M28&lt;17.5,I28*M28/35,I28)))</f>
        <v>#REF!</v>
      </c>
      <c r="O28" s="8" t="e">
        <f>IF(I28="","",IF(#REF!="Catégorie B",IF(M28&lt;17.5,I28*M28/35,I28)))</f>
        <v>#REF!</v>
      </c>
      <c r="P28" s="8" t="e">
        <f>IF(I28="","",IF(#REF!="","",IF(#REF!="Catégorie C",IF(M28&lt;C28,I28*M28/C28,I28))))</f>
        <v>#REF!</v>
      </c>
      <c r="Q28" s="8" t="e">
        <f t="shared" si="13"/>
        <v>#REF!</v>
      </c>
      <c r="R28" s="5" t="e">
        <f t="shared" si="4"/>
        <v>#REF!</v>
      </c>
      <c r="S28" s="11" t="e">
        <f t="shared" si="5"/>
        <v>#REF!</v>
      </c>
      <c r="T28" s="5" t="e">
        <f t="shared" si="14"/>
        <v>#REF!</v>
      </c>
      <c r="U28" s="11" t="e">
        <f t="shared" si="6"/>
        <v>#REF!</v>
      </c>
      <c r="V28" s="11" t="e">
        <f t="shared" si="7"/>
        <v>#REF!</v>
      </c>
      <c r="W28" s="5" t="e">
        <f t="shared" si="8"/>
        <v>#REF!</v>
      </c>
      <c r="X28" s="19" t="e">
        <f t="shared" si="9"/>
        <v>#REF!</v>
      </c>
      <c r="Y28" s="19" t="e">
        <f t="shared" si="10"/>
        <v>#REF!</v>
      </c>
      <c r="Z28" s="19" t="e">
        <f t="shared" si="11"/>
        <v>#REF!</v>
      </c>
      <c r="AA28" s="10"/>
      <c r="AB28" s="10"/>
      <c r="AC28" s="10"/>
      <c r="AD28" s="10"/>
    </row>
    <row r="29" spans="1:30" ht="13.5">
      <c r="A29" s="3" t="e">
        <f>IF(#REF!="","",IF(#REF!="","",#REF!))</f>
        <v>#REF!</v>
      </c>
      <c r="B29" s="3" t="e">
        <f>IF(#REF!="","",#REF!)</f>
        <v>#REF!</v>
      </c>
      <c r="C29" s="9" t="e">
        <f>IF(A29="","",IF(#REF!="","",#REF!))</f>
        <v>#REF!</v>
      </c>
      <c r="D29" s="9" t="e">
        <f>IF(B29="","",IF(#REF!="",0,#REF!))</f>
        <v>#REF!</v>
      </c>
      <c r="E29" s="9" t="e">
        <f>IF(B29="","",IF(#REF!="",0,#REF!))</f>
        <v>#REF!</v>
      </c>
      <c r="F29" s="9" t="e">
        <f>IF(B29="","",IF(#REF!="",0,#REF!))</f>
        <v>#REF!</v>
      </c>
      <c r="G29" s="7" t="e">
        <f>IF(A29="","",IF(#REF!="",0,#REF!))</f>
        <v>#REF!</v>
      </c>
      <c r="H29" s="7" t="e">
        <f>IF(A29="","",IF(#REF!="",0,#REF!))</f>
        <v>#REF!</v>
      </c>
      <c r="I29" s="19" t="e">
        <f t="shared" si="0"/>
        <v>#REF!</v>
      </c>
      <c r="J29" s="11" t="e">
        <f t="shared" si="1"/>
        <v>#REF!</v>
      </c>
      <c r="K29" s="11" t="e">
        <f t="shared" si="2"/>
        <v>#REF!</v>
      </c>
      <c r="L29" s="11" t="e">
        <f t="shared" si="12"/>
        <v>#REF!</v>
      </c>
      <c r="M29" s="19" t="e">
        <f t="shared" si="3"/>
        <v>#REF!</v>
      </c>
      <c r="N29" s="8" t="e">
        <f>IF(I29="","",IF(#REF!="Catégorie A",IF(M29&lt;17.5,I29*M29/35,I29)))</f>
        <v>#REF!</v>
      </c>
      <c r="O29" s="8" t="e">
        <f>IF(I29="","",IF(#REF!="Catégorie B",IF(M29&lt;17.5,I29*M29/35,I29)))</f>
        <v>#REF!</v>
      </c>
      <c r="P29" s="8" t="e">
        <f>IF(I29="","",IF(#REF!="","",IF(#REF!="Catégorie C",IF(M29&lt;C29,I29*M29/C29,I29))))</f>
        <v>#REF!</v>
      </c>
      <c r="Q29" s="8" t="e">
        <f t="shared" si="13"/>
        <v>#REF!</v>
      </c>
      <c r="R29" s="5" t="e">
        <f t="shared" si="4"/>
        <v>#REF!</v>
      </c>
      <c r="S29" s="11" t="e">
        <f t="shared" si="5"/>
        <v>#REF!</v>
      </c>
      <c r="T29" s="5" t="e">
        <f t="shared" si="14"/>
        <v>#REF!</v>
      </c>
      <c r="U29" s="11" t="e">
        <f t="shared" si="6"/>
        <v>#REF!</v>
      </c>
      <c r="V29" s="11" t="e">
        <f t="shared" si="7"/>
        <v>#REF!</v>
      </c>
      <c r="W29" s="5" t="e">
        <f t="shared" si="8"/>
        <v>#REF!</v>
      </c>
      <c r="X29" s="19" t="e">
        <f t="shared" si="9"/>
        <v>#REF!</v>
      </c>
      <c r="Y29" s="19" t="e">
        <f t="shared" si="10"/>
        <v>#REF!</v>
      </c>
      <c r="Z29" s="19" t="e">
        <f t="shared" si="11"/>
        <v>#REF!</v>
      </c>
      <c r="AA29" s="10"/>
      <c r="AB29" s="10"/>
      <c r="AC29" s="10"/>
      <c r="AD29" s="10"/>
    </row>
    <row r="30" spans="1:26" ht="13.5">
      <c r="A30" s="3" t="e">
        <f>IF(#REF!="","",IF(#REF!="","",#REF!))</f>
        <v>#REF!</v>
      </c>
      <c r="B30" s="3" t="e">
        <f>IF(#REF!="","",#REF!)</f>
        <v>#REF!</v>
      </c>
      <c r="C30" s="9" t="e">
        <f>IF(A30="","",IF(#REF!="","",#REF!))</f>
        <v>#REF!</v>
      </c>
      <c r="D30" s="9" t="e">
        <f>IF(B30="","",IF(#REF!="",0,#REF!))</f>
        <v>#REF!</v>
      </c>
      <c r="E30" s="9" t="e">
        <f>IF(B30="","",IF(#REF!="",0,#REF!))</f>
        <v>#REF!</v>
      </c>
      <c r="F30" s="9" t="e">
        <f>IF(B30="","",IF(#REF!="",0,#REF!))</f>
        <v>#REF!</v>
      </c>
      <c r="G30" s="7" t="e">
        <f>IF(A30="","",IF(#REF!="",0,#REF!))</f>
        <v>#REF!</v>
      </c>
      <c r="H30" s="7" t="e">
        <f>IF(A30="","",IF(#REF!="",0,#REF!))</f>
        <v>#REF!</v>
      </c>
      <c r="I30" s="19" t="e">
        <f t="shared" si="0"/>
        <v>#REF!</v>
      </c>
      <c r="J30" s="11" t="e">
        <f t="shared" si="1"/>
        <v>#REF!</v>
      </c>
      <c r="K30" s="11" t="e">
        <f t="shared" si="2"/>
        <v>#REF!</v>
      </c>
      <c r="L30" s="11" t="e">
        <f t="shared" si="12"/>
        <v>#REF!</v>
      </c>
      <c r="M30" s="19" t="e">
        <f t="shared" si="3"/>
        <v>#REF!</v>
      </c>
      <c r="N30" s="8" t="e">
        <f>IF(I30="","",IF(#REF!="Catégorie A",IF(M30&lt;17.5,I30*M30/35,I30)))</f>
        <v>#REF!</v>
      </c>
      <c r="O30" s="8" t="e">
        <f>IF(I30="","",IF(#REF!="Catégorie B",IF(M30&lt;17.5,I30*M30/35,I30)))</f>
        <v>#REF!</v>
      </c>
      <c r="P30" s="8" t="e">
        <f>IF(I30="","",IF(#REF!="","",IF(#REF!="Catégorie C",IF(M30&lt;C30,I30*M30/C30,I30))))</f>
        <v>#REF!</v>
      </c>
      <c r="Q30" s="8" t="e">
        <f aca="true" t="shared" si="15" ref="Q30:Q44">IF(M30="","",SUM(N30:P30))</f>
        <v>#REF!</v>
      </c>
      <c r="R30" s="5" t="e">
        <f t="shared" si="4"/>
        <v>#REF!</v>
      </c>
      <c r="S30" s="11" t="e">
        <f t="shared" si="5"/>
        <v>#REF!</v>
      </c>
      <c r="T30" s="5" t="e">
        <f t="shared" si="14"/>
        <v>#REF!</v>
      </c>
      <c r="U30" s="11" t="e">
        <f t="shared" si="6"/>
        <v>#REF!</v>
      </c>
      <c r="V30" s="11" t="e">
        <f t="shared" si="7"/>
        <v>#REF!</v>
      </c>
      <c r="W30" s="5" t="e">
        <f t="shared" si="8"/>
        <v>#REF!</v>
      </c>
      <c r="X30" s="19" t="e">
        <f t="shared" si="9"/>
        <v>#REF!</v>
      </c>
      <c r="Y30" s="19" t="e">
        <f t="shared" si="10"/>
        <v>#REF!</v>
      </c>
      <c r="Z30" s="19" t="e">
        <f t="shared" si="11"/>
        <v>#REF!</v>
      </c>
    </row>
    <row r="31" spans="1:27" ht="13.5">
      <c r="A31" s="3" t="e">
        <f>IF(#REF!="","",IF(#REF!="","",#REF!))</f>
        <v>#REF!</v>
      </c>
      <c r="B31" s="3" t="e">
        <f>IF(#REF!="","",#REF!)</f>
        <v>#REF!</v>
      </c>
      <c r="C31" s="9" t="e">
        <f>IF(A31="","",IF(#REF!="","",#REF!))</f>
        <v>#REF!</v>
      </c>
      <c r="D31" s="9" t="e">
        <f>IF(B31="","",IF(#REF!="",0,#REF!))</f>
        <v>#REF!</v>
      </c>
      <c r="E31" s="9" t="e">
        <f>IF(B31="","",IF(#REF!="",0,#REF!))</f>
        <v>#REF!</v>
      </c>
      <c r="F31" s="9" t="e">
        <f>IF(B31="","",IF(#REF!="",0,#REF!))</f>
        <v>#REF!</v>
      </c>
      <c r="G31" s="7" t="e">
        <f>IF(A31="","",IF(#REF!="",0,#REF!))</f>
        <v>#REF!</v>
      </c>
      <c r="H31" s="7" t="e">
        <f>IF(A31="","",IF(#REF!="",0,#REF!))</f>
        <v>#REF!</v>
      </c>
      <c r="I31" s="19" t="e">
        <f t="shared" si="0"/>
        <v>#REF!</v>
      </c>
      <c r="J31" s="11" t="e">
        <f t="shared" si="1"/>
        <v>#REF!</v>
      </c>
      <c r="K31" s="11" t="e">
        <f t="shared" si="2"/>
        <v>#REF!</v>
      </c>
      <c r="L31" s="11" t="e">
        <f t="shared" si="12"/>
        <v>#REF!</v>
      </c>
      <c r="M31" s="19" t="e">
        <f t="shared" si="3"/>
        <v>#REF!</v>
      </c>
      <c r="N31" s="8" t="e">
        <f>IF(I31="","",IF(#REF!="Catégorie A",IF(M31&lt;17.5,I31*M31/35,I31)))</f>
        <v>#REF!</v>
      </c>
      <c r="O31" s="8" t="e">
        <f>IF(I31="","",IF(#REF!="Catégorie B",IF(M31&lt;17.5,I31*M31/35,I31)))</f>
        <v>#REF!</v>
      </c>
      <c r="P31" s="8" t="e">
        <f>IF(I31="","",IF(#REF!="","",IF(#REF!="Catégorie C",IF(M31&lt;C31,I31*M31/C31,I31))))</f>
        <v>#REF!</v>
      </c>
      <c r="Q31" s="8" t="e">
        <f t="shared" si="15"/>
        <v>#REF!</v>
      </c>
      <c r="R31" s="5" t="e">
        <f t="shared" si="4"/>
        <v>#REF!</v>
      </c>
      <c r="S31" s="11" t="e">
        <f t="shared" si="5"/>
        <v>#REF!</v>
      </c>
      <c r="T31" s="5" t="e">
        <f t="shared" si="14"/>
        <v>#REF!</v>
      </c>
      <c r="U31" s="11" t="e">
        <f t="shared" si="6"/>
        <v>#REF!</v>
      </c>
      <c r="V31" s="11" t="e">
        <f t="shared" si="7"/>
        <v>#REF!</v>
      </c>
      <c r="W31" s="5" t="e">
        <f t="shared" si="8"/>
        <v>#REF!</v>
      </c>
      <c r="X31" s="19" t="e">
        <f t="shared" si="9"/>
        <v>#REF!</v>
      </c>
      <c r="Y31" s="19" t="e">
        <f t="shared" si="10"/>
        <v>#REF!</v>
      </c>
      <c r="Z31" s="19" t="e">
        <f t="shared" si="11"/>
        <v>#REF!</v>
      </c>
      <c r="AA31" s="20"/>
    </row>
    <row r="32" spans="1:26" ht="13.5">
      <c r="A32" s="3" t="e">
        <f>IF(#REF!="","",IF(#REF!="","",#REF!))</f>
        <v>#REF!</v>
      </c>
      <c r="B32" s="3" t="e">
        <f>IF(#REF!="","",#REF!)</f>
        <v>#REF!</v>
      </c>
      <c r="C32" s="9" t="e">
        <f>IF(A32="","",IF(#REF!="","",#REF!))</f>
        <v>#REF!</v>
      </c>
      <c r="D32" s="9" t="e">
        <f>IF(B32="","",IF(#REF!="",0,#REF!))</f>
        <v>#REF!</v>
      </c>
      <c r="E32" s="9" t="e">
        <f>IF(B32="","",IF(#REF!="",0,#REF!))</f>
        <v>#REF!</v>
      </c>
      <c r="F32" s="9" t="e">
        <f>IF(B32="","",IF(#REF!="",0,#REF!))</f>
        <v>#REF!</v>
      </c>
      <c r="G32" s="7" t="e">
        <f>IF(A32="","",IF(#REF!="",0,#REF!))</f>
        <v>#REF!</v>
      </c>
      <c r="H32" s="7" t="e">
        <f>IF(A32="","",IF(#REF!="",0,#REF!))</f>
        <v>#REF!</v>
      </c>
      <c r="I32" s="19" t="e">
        <f t="shared" si="0"/>
        <v>#REF!</v>
      </c>
      <c r="J32" s="11" t="e">
        <f t="shared" si="1"/>
        <v>#REF!</v>
      </c>
      <c r="K32" s="11" t="e">
        <f t="shared" si="2"/>
        <v>#REF!</v>
      </c>
      <c r="L32" s="11" t="e">
        <f t="shared" si="12"/>
        <v>#REF!</v>
      </c>
      <c r="M32" s="19" t="e">
        <f t="shared" si="3"/>
        <v>#REF!</v>
      </c>
      <c r="N32" s="8" t="e">
        <f>IF(I32="","",IF(#REF!="Catégorie A",IF(M32&lt;17.5,I32*M32/35,I32)))</f>
        <v>#REF!</v>
      </c>
      <c r="O32" s="8" t="e">
        <f>IF(I32="","",IF(#REF!="Catégorie B",IF(M32&lt;17.5,I32*M32/35,I32)))</f>
        <v>#REF!</v>
      </c>
      <c r="P32" s="8" t="e">
        <f>IF(I32="","",IF(#REF!="","",IF(#REF!="Catégorie C",IF(M32&lt;C32,I32*M32/C32,I32))))</f>
        <v>#REF!</v>
      </c>
      <c r="Q32" s="8" t="e">
        <f t="shared" si="15"/>
        <v>#REF!</v>
      </c>
      <c r="R32" s="5" t="e">
        <f t="shared" si="4"/>
        <v>#REF!</v>
      </c>
      <c r="S32" s="11" t="e">
        <f t="shared" si="5"/>
        <v>#REF!</v>
      </c>
      <c r="T32" s="5" t="e">
        <f t="shared" si="14"/>
        <v>#REF!</v>
      </c>
      <c r="U32" s="11" t="e">
        <f t="shared" si="6"/>
        <v>#REF!</v>
      </c>
      <c r="V32" s="11" t="e">
        <f t="shared" si="7"/>
        <v>#REF!</v>
      </c>
      <c r="W32" s="5" t="e">
        <f t="shared" si="8"/>
        <v>#REF!</v>
      </c>
      <c r="X32" s="19" t="e">
        <f t="shared" si="9"/>
        <v>#REF!</v>
      </c>
      <c r="Y32" s="19" t="e">
        <f t="shared" si="10"/>
        <v>#REF!</v>
      </c>
      <c r="Z32" s="19" t="e">
        <f t="shared" si="11"/>
        <v>#REF!</v>
      </c>
    </row>
    <row r="33" spans="1:26" ht="13.5">
      <c r="A33" s="3" t="e">
        <f>IF(#REF!="","",IF(#REF!="","",#REF!))</f>
        <v>#REF!</v>
      </c>
      <c r="B33" s="3" t="e">
        <f>IF(#REF!="","",#REF!)</f>
        <v>#REF!</v>
      </c>
      <c r="C33" s="9" t="e">
        <f>IF(A33="","",IF(#REF!="","",#REF!))</f>
        <v>#REF!</v>
      </c>
      <c r="D33" s="9" t="e">
        <f>IF(B33="","",IF(#REF!="",0,#REF!))</f>
        <v>#REF!</v>
      </c>
      <c r="E33" s="9" t="e">
        <f>IF(B33="","",IF(#REF!="",0,#REF!))</f>
        <v>#REF!</v>
      </c>
      <c r="F33" s="9" t="e">
        <f>IF(B33="","",IF(#REF!="",0,#REF!))</f>
        <v>#REF!</v>
      </c>
      <c r="G33" s="7" t="e">
        <f>IF(A33="","",IF(#REF!="",0,#REF!))</f>
        <v>#REF!</v>
      </c>
      <c r="H33" s="7" t="e">
        <f>IF(A33="","",IF(#REF!="",0,#REF!))</f>
        <v>#REF!</v>
      </c>
      <c r="I33" s="19" t="e">
        <f t="shared" si="0"/>
        <v>#REF!</v>
      </c>
      <c r="J33" s="11" t="e">
        <f t="shared" si="1"/>
        <v>#REF!</v>
      </c>
      <c r="K33" s="11" t="e">
        <f t="shared" si="2"/>
        <v>#REF!</v>
      </c>
      <c r="L33" s="11" t="e">
        <f t="shared" si="12"/>
        <v>#REF!</v>
      </c>
      <c r="M33" s="19" t="e">
        <f t="shared" si="3"/>
        <v>#REF!</v>
      </c>
      <c r="N33" s="8" t="e">
        <f>IF(I33="","",IF(#REF!="Catégorie A",IF(M33&lt;17.5,I33*M33/35,I33)))</f>
        <v>#REF!</v>
      </c>
      <c r="O33" s="8" t="e">
        <f>IF(I33="","",IF(#REF!="Catégorie B",IF(M33&lt;17.5,I33*M33/35,I33)))</f>
        <v>#REF!</v>
      </c>
      <c r="P33" s="8" t="e">
        <f>IF(I33="","",IF(#REF!="","",IF(#REF!="Catégorie C",IF(M33&lt;C33,I33*M33/C33,I33))))</f>
        <v>#REF!</v>
      </c>
      <c r="Q33" s="8" t="e">
        <f t="shared" si="15"/>
        <v>#REF!</v>
      </c>
      <c r="R33" s="5" t="e">
        <f t="shared" si="4"/>
        <v>#REF!</v>
      </c>
      <c r="S33" s="11" t="e">
        <f t="shared" si="5"/>
        <v>#REF!</v>
      </c>
      <c r="T33" s="5" t="e">
        <f t="shared" si="14"/>
        <v>#REF!</v>
      </c>
      <c r="U33" s="11" t="e">
        <f t="shared" si="6"/>
        <v>#REF!</v>
      </c>
      <c r="V33" s="11" t="e">
        <f t="shared" si="7"/>
        <v>#REF!</v>
      </c>
      <c r="W33" s="5" t="e">
        <f t="shared" si="8"/>
        <v>#REF!</v>
      </c>
      <c r="X33" s="19" t="e">
        <f t="shared" si="9"/>
        <v>#REF!</v>
      </c>
      <c r="Y33" s="19" t="e">
        <f t="shared" si="10"/>
        <v>#REF!</v>
      </c>
      <c r="Z33" s="19" t="e">
        <f t="shared" si="11"/>
        <v>#REF!</v>
      </c>
    </row>
    <row r="34" spans="1:26" ht="13.5">
      <c r="A34" s="3" t="e">
        <f>IF(#REF!="","",IF(#REF!="","",#REF!))</f>
        <v>#REF!</v>
      </c>
      <c r="B34" s="3" t="e">
        <f>IF(#REF!="","",#REF!)</f>
        <v>#REF!</v>
      </c>
      <c r="C34" s="9" t="e">
        <f>IF(A34="","",IF(#REF!="","",#REF!))</f>
        <v>#REF!</v>
      </c>
      <c r="D34" s="9" t="e">
        <f>IF(B34="","",IF(#REF!="",0,#REF!))</f>
        <v>#REF!</v>
      </c>
      <c r="E34" s="9" t="e">
        <f>IF(B34="","",IF(#REF!="",0,#REF!))</f>
        <v>#REF!</v>
      </c>
      <c r="F34" s="9" t="e">
        <f>IF(B34="","",IF(#REF!="",0,#REF!))</f>
        <v>#REF!</v>
      </c>
      <c r="G34" s="7" t="e">
        <f>IF(A34="","",IF(#REF!="",0,#REF!))</f>
        <v>#REF!</v>
      </c>
      <c r="H34" s="7" t="e">
        <f>IF(A34="","",IF(#REF!="",0,#REF!))</f>
        <v>#REF!</v>
      </c>
      <c r="I34" s="19" t="e">
        <f t="shared" si="0"/>
        <v>#REF!</v>
      </c>
      <c r="J34" s="11" t="e">
        <f t="shared" si="1"/>
        <v>#REF!</v>
      </c>
      <c r="K34" s="11" t="e">
        <f t="shared" si="2"/>
        <v>#REF!</v>
      </c>
      <c r="L34" s="11" t="e">
        <f t="shared" si="12"/>
        <v>#REF!</v>
      </c>
      <c r="M34" s="19" t="e">
        <f t="shared" si="3"/>
        <v>#REF!</v>
      </c>
      <c r="N34" s="8" t="e">
        <f>IF(I34="","",IF(#REF!="Catégorie A",IF(M34&lt;17.5,I34*M34/35,I34)))</f>
        <v>#REF!</v>
      </c>
      <c r="O34" s="8" t="e">
        <f>IF(I34="","",IF(#REF!="Catégorie B",IF(M34&lt;17.5,I34*M34/35,I34)))</f>
        <v>#REF!</v>
      </c>
      <c r="P34" s="8" t="e">
        <f>IF(I34="","",IF(#REF!="","",IF(#REF!="Catégorie C",IF(M34&lt;C34,I34*M34/C34,I34))))</f>
        <v>#REF!</v>
      </c>
      <c r="Q34" s="8" t="e">
        <f t="shared" si="15"/>
        <v>#REF!</v>
      </c>
      <c r="R34" s="5" t="e">
        <f t="shared" si="4"/>
        <v>#REF!</v>
      </c>
      <c r="S34" s="11" t="e">
        <f t="shared" si="5"/>
        <v>#REF!</v>
      </c>
      <c r="T34" s="5" t="e">
        <f t="shared" si="14"/>
        <v>#REF!</v>
      </c>
      <c r="U34" s="11" t="e">
        <f t="shared" si="6"/>
        <v>#REF!</v>
      </c>
      <c r="V34" s="11" t="e">
        <f t="shared" si="7"/>
        <v>#REF!</v>
      </c>
      <c r="W34" s="5" t="e">
        <f t="shared" si="8"/>
        <v>#REF!</v>
      </c>
      <c r="X34" s="19" t="e">
        <f t="shared" si="9"/>
        <v>#REF!</v>
      </c>
      <c r="Y34" s="19" t="e">
        <f t="shared" si="10"/>
        <v>#REF!</v>
      </c>
      <c r="Z34" s="19" t="e">
        <f t="shared" si="11"/>
        <v>#REF!</v>
      </c>
    </row>
    <row r="35" spans="1:26" ht="13.5">
      <c r="A35" s="3" t="e">
        <f>IF(#REF!="","",IF(#REF!="","",#REF!))</f>
        <v>#REF!</v>
      </c>
      <c r="B35" s="3" t="e">
        <f>IF(#REF!="","",#REF!)</f>
        <v>#REF!</v>
      </c>
      <c r="C35" s="9" t="e">
        <f>IF(A35="","",IF(#REF!="","",#REF!))</f>
        <v>#REF!</v>
      </c>
      <c r="D35" s="9" t="e">
        <f>IF(B35="","",IF(#REF!="",0,#REF!))</f>
        <v>#REF!</v>
      </c>
      <c r="E35" s="9" t="e">
        <f>IF(B35="","",IF(#REF!="",0,#REF!))</f>
        <v>#REF!</v>
      </c>
      <c r="F35" s="9" t="e">
        <f>IF(B35="","",IF(#REF!="",0,#REF!))</f>
        <v>#REF!</v>
      </c>
      <c r="G35" s="7" t="e">
        <f>IF(A35="","",IF(#REF!="",0,#REF!))</f>
        <v>#REF!</v>
      </c>
      <c r="H35" s="7" t="e">
        <f>IF(A35="","",IF(#REF!="",0,#REF!))</f>
        <v>#REF!</v>
      </c>
      <c r="I35" s="19" t="e">
        <f t="shared" si="0"/>
        <v>#REF!</v>
      </c>
      <c r="J35" s="11" t="e">
        <f t="shared" si="1"/>
        <v>#REF!</v>
      </c>
      <c r="K35" s="11" t="e">
        <f t="shared" si="2"/>
        <v>#REF!</v>
      </c>
      <c r="L35" s="11" t="e">
        <f t="shared" si="12"/>
        <v>#REF!</v>
      </c>
      <c r="M35" s="19" t="e">
        <f t="shared" si="3"/>
        <v>#REF!</v>
      </c>
      <c r="N35" s="8" t="e">
        <f>IF(I35="","",IF(#REF!="Catégorie A",IF(M35&lt;17.5,I35*M35/35,I35)))</f>
        <v>#REF!</v>
      </c>
      <c r="O35" s="8" t="e">
        <f>IF(I35="","",IF(#REF!="Catégorie B",IF(M35&lt;17.5,I35*M35/35,I35)))</f>
        <v>#REF!</v>
      </c>
      <c r="P35" s="8" t="e">
        <f>IF(I35="","",IF(#REF!="","",IF(#REF!="Catégorie C",IF(M35&lt;C35,I35*M35/C35,I35))))</f>
        <v>#REF!</v>
      </c>
      <c r="Q35" s="8" t="e">
        <f t="shared" si="15"/>
        <v>#REF!</v>
      </c>
      <c r="R35" s="5" t="e">
        <f t="shared" si="4"/>
        <v>#REF!</v>
      </c>
      <c r="S35" s="11" t="e">
        <f t="shared" si="5"/>
        <v>#REF!</v>
      </c>
      <c r="T35" s="5" t="e">
        <f t="shared" si="14"/>
        <v>#REF!</v>
      </c>
      <c r="U35" s="11" t="e">
        <f t="shared" si="6"/>
        <v>#REF!</v>
      </c>
      <c r="V35" s="11" t="e">
        <f t="shared" si="7"/>
        <v>#REF!</v>
      </c>
      <c r="W35" s="5" t="e">
        <f t="shared" si="8"/>
        <v>#REF!</v>
      </c>
      <c r="X35" s="19" t="e">
        <f t="shared" si="9"/>
        <v>#REF!</v>
      </c>
      <c r="Y35" s="19" t="e">
        <f t="shared" si="10"/>
        <v>#REF!</v>
      </c>
      <c r="Z35" s="19" t="e">
        <f t="shared" si="11"/>
        <v>#REF!</v>
      </c>
    </row>
    <row r="36" spans="1:26" ht="13.5">
      <c r="A36" s="3" t="e">
        <f>IF(#REF!="","",IF(#REF!="","",#REF!))</f>
        <v>#REF!</v>
      </c>
      <c r="B36" s="3" t="e">
        <f>IF(#REF!="","",#REF!)</f>
        <v>#REF!</v>
      </c>
      <c r="C36" s="9" t="e">
        <f>IF(A36="","",IF(#REF!="","",#REF!))</f>
        <v>#REF!</v>
      </c>
      <c r="D36" s="9" t="e">
        <f>IF(B36="","",IF(#REF!="",0,#REF!))</f>
        <v>#REF!</v>
      </c>
      <c r="E36" s="9" t="e">
        <f>IF(B36="","",IF(#REF!="",0,#REF!))</f>
        <v>#REF!</v>
      </c>
      <c r="F36" s="9" t="e">
        <f>IF(B36="","",IF(#REF!="",0,#REF!))</f>
        <v>#REF!</v>
      </c>
      <c r="G36" s="7" t="e">
        <f>IF(A36="","",IF(#REF!="",0,#REF!))</f>
        <v>#REF!</v>
      </c>
      <c r="H36" s="7" t="e">
        <f>IF(A36="","",IF(#REF!="",0,#REF!))</f>
        <v>#REF!</v>
      </c>
      <c r="I36" s="19" t="e">
        <f t="shared" si="0"/>
        <v>#REF!</v>
      </c>
      <c r="J36" s="11" t="e">
        <f t="shared" si="1"/>
        <v>#REF!</v>
      </c>
      <c r="K36" s="11" t="e">
        <f t="shared" si="2"/>
        <v>#REF!</v>
      </c>
      <c r="L36" s="11" t="e">
        <f t="shared" si="12"/>
        <v>#REF!</v>
      </c>
      <c r="M36" s="19" t="e">
        <f t="shared" si="3"/>
        <v>#REF!</v>
      </c>
      <c r="N36" s="8" t="e">
        <f>IF(I36="","",IF(#REF!="Catégorie A",IF(M36&lt;17.5,I36*M36/35,I36)))</f>
        <v>#REF!</v>
      </c>
      <c r="O36" s="8" t="e">
        <f>IF(I36="","",IF(#REF!="Catégorie B",IF(M36&lt;17.5,I36*M36/35,I36)))</f>
        <v>#REF!</v>
      </c>
      <c r="P36" s="8" t="e">
        <f>IF(I36="","",IF(#REF!="","",IF(#REF!="Catégorie C",IF(M36&lt;C36,I36*M36/C36,I36))))</f>
        <v>#REF!</v>
      </c>
      <c r="Q36" s="8" t="e">
        <f t="shared" si="15"/>
        <v>#REF!</v>
      </c>
      <c r="R36" s="5" t="e">
        <f t="shared" si="4"/>
        <v>#REF!</v>
      </c>
      <c r="S36" s="11" t="e">
        <f t="shared" si="5"/>
        <v>#REF!</v>
      </c>
      <c r="T36" s="5" t="e">
        <f t="shared" si="14"/>
        <v>#REF!</v>
      </c>
      <c r="U36" s="11" t="e">
        <f t="shared" si="6"/>
        <v>#REF!</v>
      </c>
      <c r="V36" s="11" t="e">
        <f t="shared" si="7"/>
        <v>#REF!</v>
      </c>
      <c r="W36" s="5" t="e">
        <f t="shared" si="8"/>
        <v>#REF!</v>
      </c>
      <c r="X36" s="19" t="e">
        <f t="shared" si="9"/>
        <v>#REF!</v>
      </c>
      <c r="Y36" s="19" t="e">
        <f t="shared" si="10"/>
        <v>#REF!</v>
      </c>
      <c r="Z36" s="19" t="e">
        <f t="shared" si="11"/>
        <v>#REF!</v>
      </c>
    </row>
    <row r="37" spans="1:26" ht="13.5">
      <c r="A37" s="3" t="e">
        <f>IF(#REF!="","",IF(#REF!="","",#REF!))</f>
        <v>#REF!</v>
      </c>
      <c r="B37" s="3" t="e">
        <f>IF(#REF!="","",#REF!)</f>
        <v>#REF!</v>
      </c>
      <c r="C37" s="9" t="e">
        <f>IF(A37="","",IF(#REF!="","",#REF!))</f>
        <v>#REF!</v>
      </c>
      <c r="D37" s="9" t="e">
        <f>IF(B37="","",IF(#REF!="",0,#REF!))</f>
        <v>#REF!</v>
      </c>
      <c r="E37" s="9" t="e">
        <f>IF(B37="","",IF(#REF!="",0,#REF!))</f>
        <v>#REF!</v>
      </c>
      <c r="F37" s="9" t="e">
        <f>IF(B37="","",IF(#REF!="",0,#REF!))</f>
        <v>#REF!</v>
      </c>
      <c r="G37" s="7" t="e">
        <f>IF(A37="","",IF(#REF!="",0,#REF!))</f>
        <v>#REF!</v>
      </c>
      <c r="H37" s="7" t="e">
        <f>IF(A37="","",IF(#REF!="",0,#REF!))</f>
        <v>#REF!</v>
      </c>
      <c r="I37" s="19" t="e">
        <f t="shared" si="0"/>
        <v>#REF!</v>
      </c>
      <c r="J37" s="11" t="e">
        <f t="shared" si="1"/>
        <v>#REF!</v>
      </c>
      <c r="K37" s="11" t="e">
        <f t="shared" si="2"/>
        <v>#REF!</v>
      </c>
      <c r="L37" s="11" t="e">
        <f t="shared" si="12"/>
        <v>#REF!</v>
      </c>
      <c r="M37" s="19" t="e">
        <f t="shared" si="3"/>
        <v>#REF!</v>
      </c>
      <c r="N37" s="8" t="e">
        <f>IF(I37="","",IF(#REF!="Catégorie A",IF(M37&lt;17.5,I37*M37/35,I37)))</f>
        <v>#REF!</v>
      </c>
      <c r="O37" s="8" t="e">
        <f>IF(I37="","",IF(#REF!="Catégorie B",IF(M37&lt;17.5,I37*M37/35,I37)))</f>
        <v>#REF!</v>
      </c>
      <c r="P37" s="8" t="e">
        <f>IF(I37="","",IF(#REF!="","",IF(#REF!="Catégorie C",IF(M37&lt;C37,I37*M37/C37,I37))))</f>
        <v>#REF!</v>
      </c>
      <c r="Q37" s="8" t="e">
        <f t="shared" si="15"/>
        <v>#REF!</v>
      </c>
      <c r="R37" s="5" t="e">
        <f t="shared" si="4"/>
        <v>#REF!</v>
      </c>
      <c r="S37" s="11" t="e">
        <f t="shared" si="5"/>
        <v>#REF!</v>
      </c>
      <c r="T37" s="5" t="e">
        <f t="shared" si="14"/>
        <v>#REF!</v>
      </c>
      <c r="U37" s="11" t="e">
        <f t="shared" si="6"/>
        <v>#REF!</v>
      </c>
      <c r="V37" s="11" t="e">
        <f t="shared" si="7"/>
        <v>#REF!</v>
      </c>
      <c r="W37" s="5" t="e">
        <f t="shared" si="8"/>
        <v>#REF!</v>
      </c>
      <c r="X37" s="19" t="e">
        <f t="shared" si="9"/>
        <v>#REF!</v>
      </c>
      <c r="Y37" s="19" t="e">
        <f t="shared" si="10"/>
        <v>#REF!</v>
      </c>
      <c r="Z37" s="19" t="e">
        <f t="shared" si="11"/>
        <v>#REF!</v>
      </c>
    </row>
    <row r="38" spans="1:26" ht="13.5">
      <c r="A38" s="3" t="e">
        <f>IF(#REF!="","",IF(#REF!="","",#REF!))</f>
        <v>#REF!</v>
      </c>
      <c r="B38" s="3" t="e">
        <f>IF(#REF!="","",#REF!)</f>
        <v>#REF!</v>
      </c>
      <c r="C38" s="9" t="e">
        <f>IF(A38="","",IF(#REF!="","",#REF!))</f>
        <v>#REF!</v>
      </c>
      <c r="D38" s="9" t="e">
        <f>IF(B38="","",IF(#REF!="",0,#REF!))</f>
        <v>#REF!</v>
      </c>
      <c r="E38" s="9" t="e">
        <f>IF(B38="","",IF(#REF!="",0,#REF!))</f>
        <v>#REF!</v>
      </c>
      <c r="F38" s="9" t="e">
        <f>IF(B38="","",IF(#REF!="",0,#REF!))</f>
        <v>#REF!</v>
      </c>
      <c r="G38" s="7" t="e">
        <f>IF(A38="","",IF(#REF!="",0,#REF!))</f>
        <v>#REF!</v>
      </c>
      <c r="H38" s="7" t="e">
        <f>IF(A38="","",IF(#REF!="",0,#REF!))</f>
        <v>#REF!</v>
      </c>
      <c r="I38" s="19" t="e">
        <f t="shared" si="0"/>
        <v>#REF!</v>
      </c>
      <c r="J38" s="11" t="e">
        <f t="shared" si="1"/>
        <v>#REF!</v>
      </c>
      <c r="K38" s="11" t="e">
        <f t="shared" si="2"/>
        <v>#REF!</v>
      </c>
      <c r="L38" s="11" t="e">
        <f t="shared" si="12"/>
        <v>#REF!</v>
      </c>
      <c r="M38" s="19" t="e">
        <f t="shared" si="3"/>
        <v>#REF!</v>
      </c>
      <c r="N38" s="8" t="e">
        <f>IF(I38="","",IF(#REF!="Catégorie A",IF(M38&lt;17.5,I38*M38/35,I38)))</f>
        <v>#REF!</v>
      </c>
      <c r="O38" s="8" t="e">
        <f>IF(I38="","",IF(#REF!="Catégorie B",IF(M38&lt;17.5,I38*M38/35,I38)))</f>
        <v>#REF!</v>
      </c>
      <c r="P38" s="8" t="e">
        <f>IF(I38="","",IF(#REF!="","",IF(#REF!="Catégorie C",IF(M38&lt;C38,I38*M38/C38,I38))))</f>
        <v>#REF!</v>
      </c>
      <c r="Q38" s="8" t="e">
        <f t="shared" si="15"/>
        <v>#REF!</v>
      </c>
      <c r="R38" s="5" t="e">
        <f t="shared" si="4"/>
        <v>#REF!</v>
      </c>
      <c r="S38" s="11" t="e">
        <f t="shared" si="5"/>
        <v>#REF!</v>
      </c>
      <c r="T38" s="5" t="e">
        <f t="shared" si="14"/>
        <v>#REF!</v>
      </c>
      <c r="U38" s="11" t="e">
        <f t="shared" si="6"/>
        <v>#REF!</v>
      </c>
      <c r="V38" s="11" t="e">
        <f t="shared" si="7"/>
        <v>#REF!</v>
      </c>
      <c r="W38" s="5" t="e">
        <f t="shared" si="8"/>
        <v>#REF!</v>
      </c>
      <c r="X38" s="19" t="e">
        <f t="shared" si="9"/>
        <v>#REF!</v>
      </c>
      <c r="Y38" s="19" t="e">
        <f t="shared" si="10"/>
        <v>#REF!</v>
      </c>
      <c r="Z38" s="19" t="e">
        <f t="shared" si="11"/>
        <v>#REF!</v>
      </c>
    </row>
    <row r="39" spans="1:26" ht="13.5">
      <c r="A39" s="3" t="e">
        <f>IF(#REF!="","",IF(#REF!="","",#REF!))</f>
        <v>#REF!</v>
      </c>
      <c r="B39" s="3" t="e">
        <f>IF(#REF!="","",#REF!)</f>
        <v>#REF!</v>
      </c>
      <c r="C39" s="9" t="e">
        <f>IF(A39="","",IF(#REF!="","",#REF!))</f>
        <v>#REF!</v>
      </c>
      <c r="D39" s="9" t="e">
        <f>IF(B39="","",IF(#REF!="",0,#REF!))</f>
        <v>#REF!</v>
      </c>
      <c r="E39" s="9" t="e">
        <f>IF(B39="","",IF(#REF!="",0,#REF!))</f>
        <v>#REF!</v>
      </c>
      <c r="F39" s="9" t="e">
        <f>IF(B39="","",IF(#REF!="",0,#REF!))</f>
        <v>#REF!</v>
      </c>
      <c r="G39" s="7" t="e">
        <f>IF(A39="","",IF(#REF!="",0,#REF!))</f>
        <v>#REF!</v>
      </c>
      <c r="H39" s="7" t="e">
        <f>IF(A39="","",IF(#REF!="",0,#REF!))</f>
        <v>#REF!</v>
      </c>
      <c r="I39" s="19" t="e">
        <f t="shared" si="0"/>
        <v>#REF!</v>
      </c>
      <c r="J39" s="11" t="e">
        <f t="shared" si="1"/>
        <v>#REF!</v>
      </c>
      <c r="K39" s="11" t="e">
        <f t="shared" si="2"/>
        <v>#REF!</v>
      </c>
      <c r="L39" s="11" t="e">
        <f t="shared" si="12"/>
        <v>#REF!</v>
      </c>
      <c r="M39" s="19" t="e">
        <f t="shared" si="3"/>
        <v>#REF!</v>
      </c>
      <c r="N39" s="8" t="e">
        <f>IF(I39="","",IF(#REF!="Catégorie A",IF(M39&lt;17.5,I39*M39/35,I39)))</f>
        <v>#REF!</v>
      </c>
      <c r="O39" s="8" t="e">
        <f>IF(I39="","",IF(#REF!="Catégorie B",IF(M39&lt;17.5,I39*M39/35,I39)))</f>
        <v>#REF!</v>
      </c>
      <c r="P39" s="8" t="e">
        <f>IF(I39="","",IF(#REF!="","",IF(#REF!="Catégorie C",IF(M39&lt;C39,I39*M39/C39,I39))))</f>
        <v>#REF!</v>
      </c>
      <c r="Q39" s="8" t="e">
        <f t="shared" si="15"/>
        <v>#REF!</v>
      </c>
      <c r="R39" s="5" t="e">
        <f t="shared" si="4"/>
        <v>#REF!</v>
      </c>
      <c r="S39" s="11" t="e">
        <f t="shared" si="5"/>
        <v>#REF!</v>
      </c>
      <c r="T39" s="5" t="e">
        <f t="shared" si="14"/>
        <v>#REF!</v>
      </c>
      <c r="U39" s="11" t="e">
        <f t="shared" si="6"/>
        <v>#REF!</v>
      </c>
      <c r="V39" s="11" t="e">
        <f t="shared" si="7"/>
        <v>#REF!</v>
      </c>
      <c r="W39" s="5" t="e">
        <f t="shared" si="8"/>
        <v>#REF!</v>
      </c>
      <c r="X39" s="19" t="e">
        <f t="shared" si="9"/>
        <v>#REF!</v>
      </c>
      <c r="Y39" s="19" t="e">
        <f t="shared" si="10"/>
        <v>#REF!</v>
      </c>
      <c r="Z39" s="19" t="e">
        <f t="shared" si="11"/>
        <v>#REF!</v>
      </c>
    </row>
    <row r="40" spans="1:26" ht="13.5">
      <c r="A40" s="3" t="e">
        <f>IF(#REF!="","",IF(#REF!="","",#REF!))</f>
        <v>#REF!</v>
      </c>
      <c r="B40" s="3" t="e">
        <f>IF(#REF!="","",#REF!)</f>
        <v>#REF!</v>
      </c>
      <c r="C40" s="9" t="e">
        <f>IF(A40="","",IF(#REF!="","",#REF!))</f>
        <v>#REF!</v>
      </c>
      <c r="D40" s="9" t="e">
        <f>IF(B40="","",IF(#REF!="",0,#REF!))</f>
        <v>#REF!</v>
      </c>
      <c r="E40" s="9" t="e">
        <f>IF(B40="","",IF(#REF!="",0,#REF!))</f>
        <v>#REF!</v>
      </c>
      <c r="F40" s="9" t="e">
        <f>IF(B40="","",IF(#REF!="",0,#REF!))</f>
        <v>#REF!</v>
      </c>
      <c r="G40" s="7" t="e">
        <f>IF(A40="","",IF(#REF!="",0,#REF!))</f>
        <v>#REF!</v>
      </c>
      <c r="H40" s="7" t="e">
        <f>IF(A40="","",IF(#REF!="",0,#REF!))</f>
        <v>#REF!</v>
      </c>
      <c r="I40" s="19" t="e">
        <f t="shared" si="0"/>
        <v>#REF!</v>
      </c>
      <c r="J40" s="11" t="e">
        <f t="shared" si="1"/>
        <v>#REF!</v>
      </c>
      <c r="K40" s="11" t="e">
        <f t="shared" si="2"/>
        <v>#REF!</v>
      </c>
      <c r="L40" s="11" t="e">
        <f t="shared" si="12"/>
        <v>#REF!</v>
      </c>
      <c r="M40" s="19" t="e">
        <f t="shared" si="3"/>
        <v>#REF!</v>
      </c>
      <c r="N40" s="8" t="e">
        <f>IF(I40="","",IF(#REF!="Catégorie A",IF(M40&lt;17.5,I40*M40/35,I40)))</f>
        <v>#REF!</v>
      </c>
      <c r="O40" s="8" t="e">
        <f>IF(I40="","",IF(#REF!="Catégorie B",IF(M40&lt;17.5,I40*M40/35,I40)))</f>
        <v>#REF!</v>
      </c>
      <c r="P40" s="8" t="e">
        <f>IF(I40="","",IF(#REF!="","",IF(#REF!="Catégorie C",IF(M40&lt;C40,I40*M40/C40,I40))))</f>
        <v>#REF!</v>
      </c>
      <c r="Q40" s="8" t="e">
        <f t="shared" si="15"/>
        <v>#REF!</v>
      </c>
      <c r="R40" s="5" t="e">
        <f t="shared" si="4"/>
        <v>#REF!</v>
      </c>
      <c r="S40" s="11" t="e">
        <f t="shared" si="5"/>
        <v>#REF!</v>
      </c>
      <c r="T40" s="5" t="e">
        <f t="shared" si="14"/>
        <v>#REF!</v>
      </c>
      <c r="U40" s="11" t="e">
        <f t="shared" si="6"/>
        <v>#REF!</v>
      </c>
      <c r="V40" s="11" t="e">
        <f t="shared" si="7"/>
        <v>#REF!</v>
      </c>
      <c r="W40" s="5" t="e">
        <f t="shared" si="8"/>
        <v>#REF!</v>
      </c>
      <c r="X40" s="19" t="e">
        <f t="shared" si="9"/>
        <v>#REF!</v>
      </c>
      <c r="Y40" s="19" t="e">
        <f t="shared" si="10"/>
        <v>#REF!</v>
      </c>
      <c r="Z40" s="19" t="e">
        <f t="shared" si="11"/>
        <v>#REF!</v>
      </c>
    </row>
    <row r="41" spans="1:26" ht="13.5">
      <c r="A41" s="3" t="e">
        <f>IF(#REF!="","",IF(#REF!="","",#REF!))</f>
        <v>#REF!</v>
      </c>
      <c r="B41" s="3" t="e">
        <f>IF(#REF!="","",#REF!)</f>
        <v>#REF!</v>
      </c>
      <c r="C41" s="9" t="e">
        <f>IF(A41="","",IF(#REF!="","",#REF!))</f>
        <v>#REF!</v>
      </c>
      <c r="D41" s="9" t="e">
        <f>IF(B41="","",IF(#REF!="",0,#REF!))</f>
        <v>#REF!</v>
      </c>
      <c r="E41" s="9" t="e">
        <f>IF(B41="","",IF(#REF!="",0,#REF!))</f>
        <v>#REF!</v>
      </c>
      <c r="F41" s="9" t="e">
        <f>IF(B41="","",IF(#REF!="",0,#REF!))</f>
        <v>#REF!</v>
      </c>
      <c r="G41" s="7" t="e">
        <f>IF(A41="","",IF(#REF!="",0,#REF!))</f>
        <v>#REF!</v>
      </c>
      <c r="H41" s="7" t="e">
        <f>IF(A41="","",IF(#REF!="",0,#REF!))</f>
        <v>#REF!</v>
      </c>
      <c r="I41" s="19" t="e">
        <f t="shared" si="0"/>
        <v>#REF!</v>
      </c>
      <c r="J41" s="11" t="e">
        <f t="shared" si="1"/>
        <v>#REF!</v>
      </c>
      <c r="K41" s="11" t="e">
        <f t="shared" si="2"/>
        <v>#REF!</v>
      </c>
      <c r="L41" s="11" t="e">
        <f t="shared" si="12"/>
        <v>#REF!</v>
      </c>
      <c r="M41" s="19" t="e">
        <f t="shared" si="3"/>
        <v>#REF!</v>
      </c>
      <c r="N41" s="8" t="e">
        <f>IF(I41="","",IF(#REF!="Catégorie A",IF(M41&lt;17.5,I41*M41/35,I41)))</f>
        <v>#REF!</v>
      </c>
      <c r="O41" s="8" t="e">
        <f>IF(I41="","",IF(#REF!="Catégorie B",IF(M41&lt;17.5,I41*M41/35,I41)))</f>
        <v>#REF!</v>
      </c>
      <c r="P41" s="8" t="e">
        <f>IF(I41="","",IF(#REF!="","",IF(#REF!="Catégorie C",IF(M41&lt;C41,I41*M41/C41,I41))))</f>
        <v>#REF!</v>
      </c>
      <c r="Q41" s="8" t="e">
        <f t="shared" si="15"/>
        <v>#REF!</v>
      </c>
      <c r="R41" s="5" t="e">
        <f t="shared" si="4"/>
        <v>#REF!</v>
      </c>
      <c r="S41" s="11" t="e">
        <f t="shared" si="5"/>
        <v>#REF!</v>
      </c>
      <c r="T41" s="5" t="e">
        <f t="shared" si="14"/>
        <v>#REF!</v>
      </c>
      <c r="U41" s="11" t="e">
        <f t="shared" si="6"/>
        <v>#REF!</v>
      </c>
      <c r="V41" s="11" t="e">
        <f t="shared" si="7"/>
        <v>#REF!</v>
      </c>
      <c r="W41" s="5" t="e">
        <f t="shared" si="8"/>
        <v>#REF!</v>
      </c>
      <c r="X41" s="19" t="e">
        <f t="shared" si="9"/>
        <v>#REF!</v>
      </c>
      <c r="Y41" s="19" t="e">
        <f t="shared" si="10"/>
        <v>#REF!</v>
      </c>
      <c r="Z41" s="19" t="e">
        <f t="shared" si="11"/>
        <v>#REF!</v>
      </c>
    </row>
    <row r="42" spans="1:26" ht="13.5">
      <c r="A42" s="3" t="e">
        <f>IF(#REF!="","",IF(#REF!="","",#REF!))</f>
        <v>#REF!</v>
      </c>
      <c r="B42" s="3" t="e">
        <f>IF(#REF!="","",#REF!)</f>
        <v>#REF!</v>
      </c>
      <c r="C42" s="9" t="e">
        <f>IF(A42="","",IF(#REF!="","",#REF!))</f>
        <v>#REF!</v>
      </c>
      <c r="D42" s="9" t="e">
        <f>IF(B42="","",IF(#REF!="",0,#REF!))</f>
        <v>#REF!</v>
      </c>
      <c r="E42" s="9" t="e">
        <f>IF(B42="","",IF(#REF!="",0,#REF!))</f>
        <v>#REF!</v>
      </c>
      <c r="F42" s="9" t="e">
        <f>IF(B42="","",IF(#REF!="",0,#REF!))</f>
        <v>#REF!</v>
      </c>
      <c r="G42" s="7" t="e">
        <f>IF(A42="","",IF(#REF!="",0,#REF!))</f>
        <v>#REF!</v>
      </c>
      <c r="H42" s="7" t="e">
        <f>IF(A42="","",IF(#REF!="",0,#REF!))</f>
        <v>#REF!</v>
      </c>
      <c r="I42" s="19" t="e">
        <f t="shared" si="0"/>
        <v>#REF!</v>
      </c>
      <c r="J42" s="11" t="e">
        <f t="shared" si="1"/>
        <v>#REF!</v>
      </c>
      <c r="K42" s="11" t="e">
        <f t="shared" si="2"/>
        <v>#REF!</v>
      </c>
      <c r="L42" s="11" t="e">
        <f t="shared" si="12"/>
        <v>#REF!</v>
      </c>
      <c r="M42" s="19" t="e">
        <f t="shared" si="3"/>
        <v>#REF!</v>
      </c>
      <c r="N42" s="8" t="e">
        <f>IF(I42="","",IF(#REF!="Catégorie A",IF(M42&lt;17.5,I42*M42/35,I42)))</f>
        <v>#REF!</v>
      </c>
      <c r="O42" s="8" t="e">
        <f>IF(I42="","",IF(#REF!="Catégorie B",IF(M42&lt;17.5,I42*M42/35,I42)))</f>
        <v>#REF!</v>
      </c>
      <c r="P42" s="8" t="e">
        <f>IF(I42="","",IF(#REF!="","",IF(#REF!="Catégorie C",IF(M42&lt;C42,I42*M42/C42,I42))))</f>
        <v>#REF!</v>
      </c>
      <c r="Q42" s="8" t="e">
        <f t="shared" si="15"/>
        <v>#REF!</v>
      </c>
      <c r="R42" s="5" t="e">
        <f t="shared" si="4"/>
        <v>#REF!</v>
      </c>
      <c r="S42" s="11" t="e">
        <f t="shared" si="5"/>
        <v>#REF!</v>
      </c>
      <c r="T42" s="5" t="e">
        <f t="shared" si="14"/>
        <v>#REF!</v>
      </c>
      <c r="U42" s="11" t="e">
        <f t="shared" si="6"/>
        <v>#REF!</v>
      </c>
      <c r="V42" s="11" t="e">
        <f t="shared" si="7"/>
        <v>#REF!</v>
      </c>
      <c r="W42" s="5" t="e">
        <f t="shared" si="8"/>
        <v>#REF!</v>
      </c>
      <c r="X42" s="19" t="e">
        <f t="shared" si="9"/>
        <v>#REF!</v>
      </c>
      <c r="Y42" s="19" t="e">
        <f t="shared" si="10"/>
        <v>#REF!</v>
      </c>
      <c r="Z42" s="19" t="e">
        <f t="shared" si="11"/>
        <v>#REF!</v>
      </c>
    </row>
    <row r="43" spans="1:26" ht="13.5">
      <c r="A43" s="3" t="e">
        <f>IF(#REF!="","",IF(#REF!="","",#REF!))</f>
        <v>#REF!</v>
      </c>
      <c r="B43" s="3" t="e">
        <f>IF(#REF!="","",#REF!)</f>
        <v>#REF!</v>
      </c>
      <c r="C43" s="9" t="e">
        <f>IF(A43="","",IF(#REF!="","",#REF!))</f>
        <v>#REF!</v>
      </c>
      <c r="D43" s="9" t="e">
        <f>IF(B43="","",IF(#REF!="",0,#REF!))</f>
        <v>#REF!</v>
      </c>
      <c r="E43" s="9" t="e">
        <f>IF(B43="","",IF(#REF!="",0,#REF!))</f>
        <v>#REF!</v>
      </c>
      <c r="F43" s="9" t="e">
        <f>IF(B43="","",IF(#REF!="",0,#REF!))</f>
        <v>#REF!</v>
      </c>
      <c r="G43" s="7" t="e">
        <f>IF(A43="","",IF(#REF!="",0,#REF!))</f>
        <v>#REF!</v>
      </c>
      <c r="H43" s="7" t="e">
        <f>IF(A43="","",IF(#REF!="",0,#REF!))</f>
        <v>#REF!</v>
      </c>
      <c r="I43" s="19" t="e">
        <f t="shared" si="0"/>
        <v>#REF!</v>
      </c>
      <c r="J43" s="11" t="e">
        <f t="shared" si="1"/>
        <v>#REF!</v>
      </c>
      <c r="K43" s="11" t="e">
        <f t="shared" si="2"/>
        <v>#REF!</v>
      </c>
      <c r="L43" s="11" t="e">
        <f t="shared" si="12"/>
        <v>#REF!</v>
      </c>
      <c r="M43" s="19" t="e">
        <f t="shared" si="3"/>
        <v>#REF!</v>
      </c>
      <c r="N43" s="8" t="e">
        <f>IF(I43="","",IF(#REF!="Catégorie A",IF(M43&lt;17.5,I43*M43/35,I43)))</f>
        <v>#REF!</v>
      </c>
      <c r="O43" s="8" t="e">
        <f>IF(I43="","",IF(#REF!="Catégorie B",IF(M43&lt;17.5,I43*M43/35,I43)))</f>
        <v>#REF!</v>
      </c>
      <c r="P43" s="8" t="e">
        <f>IF(I43="","",IF(#REF!="","",IF(#REF!="Catégorie C",IF(M43&lt;C43,I43*M43/C43,I43))))</f>
        <v>#REF!</v>
      </c>
      <c r="Q43" s="8" t="e">
        <f t="shared" si="15"/>
        <v>#REF!</v>
      </c>
      <c r="R43" s="5" t="e">
        <f t="shared" si="4"/>
        <v>#REF!</v>
      </c>
      <c r="S43" s="11" t="e">
        <f t="shared" si="5"/>
        <v>#REF!</v>
      </c>
      <c r="T43" s="5" t="e">
        <f t="shared" si="14"/>
        <v>#REF!</v>
      </c>
      <c r="U43" s="11" t="e">
        <f t="shared" si="6"/>
        <v>#REF!</v>
      </c>
      <c r="V43" s="11" t="e">
        <f t="shared" si="7"/>
        <v>#REF!</v>
      </c>
      <c r="W43" s="5" t="e">
        <f t="shared" si="8"/>
        <v>#REF!</v>
      </c>
      <c r="X43" s="19" t="e">
        <f t="shared" si="9"/>
        <v>#REF!</v>
      </c>
      <c r="Y43" s="19" t="e">
        <f t="shared" si="10"/>
        <v>#REF!</v>
      </c>
      <c r="Z43" s="19" t="e">
        <f t="shared" si="11"/>
        <v>#REF!</v>
      </c>
    </row>
    <row r="44" spans="1:26" ht="13.5">
      <c r="A44" s="3" t="e">
        <f>IF(#REF!="","",IF(#REF!="","",#REF!))</f>
        <v>#REF!</v>
      </c>
      <c r="B44" s="3" t="e">
        <f>IF(#REF!="","",#REF!)</f>
        <v>#REF!</v>
      </c>
      <c r="C44" s="9" t="e">
        <f>IF(A44="","",IF(#REF!="","",#REF!))</f>
        <v>#REF!</v>
      </c>
      <c r="D44" s="9" t="e">
        <f>IF(B44="","",IF(#REF!="",0,#REF!))</f>
        <v>#REF!</v>
      </c>
      <c r="E44" s="9" t="e">
        <f>IF(B44="","",IF(#REF!="",0,#REF!))</f>
        <v>#REF!</v>
      </c>
      <c r="F44" s="9" t="e">
        <f>IF(B44="","",IF(#REF!="",0,#REF!))</f>
        <v>#REF!</v>
      </c>
      <c r="G44" s="7" t="e">
        <f>IF(A44="","",IF(#REF!="",0,#REF!))</f>
        <v>#REF!</v>
      </c>
      <c r="H44" s="7" t="e">
        <f>IF(A44="","",IF(#REF!="",0,#REF!))</f>
        <v>#REF!</v>
      </c>
      <c r="I44" s="19" t="e">
        <f t="shared" si="0"/>
        <v>#REF!</v>
      </c>
      <c r="J44" s="11" t="e">
        <f t="shared" si="1"/>
        <v>#REF!</v>
      </c>
      <c r="K44" s="11" t="e">
        <f t="shared" si="2"/>
        <v>#REF!</v>
      </c>
      <c r="L44" s="11" t="e">
        <f t="shared" si="12"/>
        <v>#REF!</v>
      </c>
      <c r="M44" s="19" t="e">
        <f t="shared" si="3"/>
        <v>#REF!</v>
      </c>
      <c r="N44" s="8" t="e">
        <f>IF(I44="","",IF(#REF!="Catégorie A",IF(M44&lt;17.5,I44*M44/35,I44)))</f>
        <v>#REF!</v>
      </c>
      <c r="O44" s="8" t="e">
        <f>IF(I44="","",IF(#REF!="Catégorie B",IF(M44&lt;17.5,I44*M44/35,I44)))</f>
        <v>#REF!</v>
      </c>
      <c r="P44" s="8" t="e">
        <f>IF(I44="","",IF(#REF!="","",IF(#REF!="Catégorie C",IF(M44&lt;C44,I44*M44/C44,I44))))</f>
        <v>#REF!</v>
      </c>
      <c r="Q44" s="8" t="e">
        <f t="shared" si="15"/>
        <v>#REF!</v>
      </c>
      <c r="R44" s="5" t="e">
        <f t="shared" si="4"/>
        <v>#REF!</v>
      </c>
      <c r="S44" s="11" t="e">
        <f t="shared" si="5"/>
        <v>#REF!</v>
      </c>
      <c r="T44" s="5" t="e">
        <f t="shared" si="14"/>
        <v>#REF!</v>
      </c>
      <c r="U44" s="11" t="e">
        <f t="shared" si="6"/>
        <v>#REF!</v>
      </c>
      <c r="V44" s="11" t="e">
        <f t="shared" si="7"/>
        <v>#REF!</v>
      </c>
      <c r="W44" s="5" t="e">
        <f t="shared" si="8"/>
        <v>#REF!</v>
      </c>
      <c r="X44" s="19" t="e">
        <f t="shared" si="9"/>
        <v>#REF!</v>
      </c>
      <c r="Y44" s="19" t="e">
        <f t="shared" si="10"/>
        <v>#REF!</v>
      </c>
      <c r="Z44" s="19" t="e">
        <f t="shared" si="11"/>
        <v>#REF!</v>
      </c>
    </row>
    <row r="45" spans="1:26" ht="13.5">
      <c r="A45" s="3" t="e">
        <f>IF(#REF!="","",IF(#REF!="","",#REF!))</f>
        <v>#REF!</v>
      </c>
      <c r="B45" s="3" t="e">
        <f>IF(#REF!="","",#REF!)</f>
        <v>#REF!</v>
      </c>
      <c r="C45" s="9" t="e">
        <f>IF(A45="","",IF(#REF!="","",#REF!))</f>
        <v>#REF!</v>
      </c>
      <c r="D45" s="9" t="e">
        <f>IF(B45="","",IF(#REF!="",0,#REF!))</f>
        <v>#REF!</v>
      </c>
      <c r="E45" s="9" t="e">
        <f>IF(B45="","",IF(#REF!="",0,#REF!))</f>
        <v>#REF!</v>
      </c>
      <c r="F45" s="9" t="e">
        <f>IF(B45="","",IF(#REF!="",0,#REF!))</f>
        <v>#REF!</v>
      </c>
      <c r="G45" s="7" t="e">
        <f>IF(A45="","",IF(#REF!="",0,#REF!))</f>
        <v>#REF!</v>
      </c>
      <c r="H45" s="7" t="e">
        <f>IF(A45="","",IF(#REF!="",0,#REF!))</f>
        <v>#REF!</v>
      </c>
      <c r="I45" s="19" t="e">
        <f t="shared" si="0"/>
        <v>#REF!</v>
      </c>
      <c r="J45" s="11" t="e">
        <f t="shared" si="1"/>
        <v>#REF!</v>
      </c>
      <c r="K45" s="11" t="e">
        <f t="shared" si="2"/>
        <v>#REF!</v>
      </c>
      <c r="L45" s="11" t="e">
        <f t="shared" si="12"/>
        <v>#REF!</v>
      </c>
      <c r="M45" s="19" t="e">
        <f t="shared" si="3"/>
        <v>#REF!</v>
      </c>
      <c r="N45" s="8" t="e">
        <f>IF(I45="","",IF(#REF!="Catégorie A",IF(M45&lt;17.5,I45*M45/35,I45)))</f>
        <v>#REF!</v>
      </c>
      <c r="O45" s="8" t="e">
        <f>IF(I45="","",IF(#REF!="Catégorie B",IF(M45&lt;17.5,I45*M45/35,I45)))</f>
        <v>#REF!</v>
      </c>
      <c r="P45" s="8" t="e">
        <f>IF(I45="","",IF(#REF!="","",IF(#REF!="Catégorie C",IF(M45&lt;C45,I45*M45/C45,I45))))</f>
        <v>#REF!</v>
      </c>
      <c r="Q45" s="8" t="e">
        <f>IF(M45="","",SUM(N45:P45))</f>
        <v>#REF!</v>
      </c>
      <c r="R45" s="5" t="e">
        <f t="shared" si="4"/>
        <v>#REF!</v>
      </c>
      <c r="S45" s="11" t="e">
        <f t="shared" si="5"/>
        <v>#REF!</v>
      </c>
      <c r="T45" s="5" t="e">
        <f t="shared" si="14"/>
        <v>#REF!</v>
      </c>
      <c r="U45" s="11" t="e">
        <f t="shared" si="6"/>
        <v>#REF!</v>
      </c>
      <c r="V45" s="11" t="e">
        <f t="shared" si="7"/>
        <v>#REF!</v>
      </c>
      <c r="W45" s="5" t="e">
        <f t="shared" si="8"/>
        <v>#REF!</v>
      </c>
      <c r="X45" s="19" t="e">
        <f t="shared" si="9"/>
        <v>#REF!</v>
      </c>
      <c r="Y45" s="19" t="e">
        <f t="shared" si="10"/>
        <v>#REF!</v>
      </c>
      <c r="Z45" s="19" t="e">
        <f t="shared" si="11"/>
        <v>#REF!</v>
      </c>
    </row>
    <row r="46" spans="1:26" ht="13.5">
      <c r="A46" s="3" t="e">
        <f>IF(#REF!="","",IF(#REF!="","",#REF!))</f>
        <v>#REF!</v>
      </c>
      <c r="B46" s="3" t="e">
        <f>IF(#REF!="","",#REF!)</f>
        <v>#REF!</v>
      </c>
      <c r="C46" s="9" t="e">
        <f>IF(A46="","",IF(#REF!="","",#REF!))</f>
        <v>#REF!</v>
      </c>
      <c r="D46" s="9" t="e">
        <f>IF(B46="","",IF(#REF!="",0,#REF!))</f>
        <v>#REF!</v>
      </c>
      <c r="E46" s="9" t="e">
        <f>IF(B46="","",IF(#REF!="",0,#REF!))</f>
        <v>#REF!</v>
      </c>
      <c r="F46" s="9" t="e">
        <f>IF(B46="","",IF(#REF!="",0,#REF!))</f>
        <v>#REF!</v>
      </c>
      <c r="G46" s="7" t="e">
        <f>IF(A46="","",IF(#REF!="",0,#REF!))</f>
        <v>#REF!</v>
      </c>
      <c r="H46" s="7" t="e">
        <f>IF(A46="","",IF(#REF!="",0,#REF!))</f>
        <v>#REF!</v>
      </c>
      <c r="I46" s="19" t="e">
        <f t="shared" si="0"/>
        <v>#REF!</v>
      </c>
      <c r="J46" s="11" t="e">
        <f t="shared" si="1"/>
        <v>#REF!</v>
      </c>
      <c r="K46" s="11" t="e">
        <f t="shared" si="2"/>
        <v>#REF!</v>
      </c>
      <c r="L46" s="11" t="e">
        <f t="shared" si="12"/>
        <v>#REF!</v>
      </c>
      <c r="M46" s="19" t="e">
        <f t="shared" si="3"/>
        <v>#REF!</v>
      </c>
      <c r="N46" s="8" t="e">
        <f>IF(I46="","",IF(#REF!="Catégorie A",IF(M46&lt;17.5,I46*M46/35,I46)))</f>
        <v>#REF!</v>
      </c>
      <c r="O46" s="8" t="e">
        <f>IF(I46="","",IF(#REF!="Catégorie B",IF(M46&lt;17.5,I46*M46/35,I46)))</f>
        <v>#REF!</v>
      </c>
      <c r="P46" s="8" t="e">
        <f>IF(I46="","",IF(#REF!="","",IF(#REF!="Catégorie C",IF(M46&lt;C46,I46*M46/C46,I46))))</f>
        <v>#REF!</v>
      </c>
      <c r="Q46" s="8" t="e">
        <f>IF(M46="","",SUM(N46:P46))</f>
        <v>#REF!</v>
      </c>
      <c r="R46" s="5" t="e">
        <f t="shared" si="4"/>
        <v>#REF!</v>
      </c>
      <c r="S46" s="11" t="e">
        <f t="shared" si="5"/>
        <v>#REF!</v>
      </c>
      <c r="T46" s="5" t="e">
        <f t="shared" si="14"/>
        <v>#REF!</v>
      </c>
      <c r="U46" s="11" t="e">
        <f t="shared" si="6"/>
        <v>#REF!</v>
      </c>
      <c r="V46" s="11" t="e">
        <f t="shared" si="7"/>
        <v>#REF!</v>
      </c>
      <c r="W46" s="5" t="e">
        <f t="shared" si="8"/>
        <v>#REF!</v>
      </c>
      <c r="X46" s="19" t="e">
        <f t="shared" si="9"/>
        <v>#REF!</v>
      </c>
      <c r="Y46" s="19" t="e">
        <f t="shared" si="10"/>
        <v>#REF!</v>
      </c>
      <c r="Z46" s="19" t="e">
        <f t="shared" si="11"/>
        <v>#REF!</v>
      </c>
    </row>
    <row r="47" spans="1:26" ht="13.5">
      <c r="A47" s="3" t="e">
        <f>IF(#REF!="","",IF(#REF!="","",#REF!))</f>
        <v>#REF!</v>
      </c>
      <c r="B47" s="3" t="e">
        <f>IF(#REF!="","",#REF!)</f>
        <v>#REF!</v>
      </c>
      <c r="C47" s="9" t="e">
        <f>IF(A47="","",IF(#REF!="","",#REF!))</f>
        <v>#REF!</v>
      </c>
      <c r="D47" s="9" t="e">
        <f>IF(B47="","",IF(#REF!="",0,#REF!))</f>
        <v>#REF!</v>
      </c>
      <c r="E47" s="9" t="e">
        <f>IF(B47="","",IF(#REF!="",0,#REF!))</f>
        <v>#REF!</v>
      </c>
      <c r="F47" s="9" t="e">
        <f>IF(B47="","",IF(#REF!="",0,#REF!))</f>
        <v>#REF!</v>
      </c>
      <c r="G47" s="7" t="e">
        <f>IF(A47="","",IF(#REF!="",0,#REF!))</f>
        <v>#REF!</v>
      </c>
      <c r="H47" s="7" t="e">
        <f>IF(A47="","",IF(#REF!="",0,#REF!))</f>
        <v>#REF!</v>
      </c>
      <c r="I47" s="19" t="e">
        <f t="shared" si="0"/>
        <v>#REF!</v>
      </c>
      <c r="J47" s="11" t="e">
        <f t="shared" si="1"/>
        <v>#REF!</v>
      </c>
      <c r="K47" s="11" t="e">
        <f t="shared" si="2"/>
        <v>#REF!</v>
      </c>
      <c r="L47" s="11" t="e">
        <f t="shared" si="12"/>
        <v>#REF!</v>
      </c>
      <c r="M47" s="19" t="e">
        <f t="shared" si="3"/>
        <v>#REF!</v>
      </c>
      <c r="N47" s="8" t="e">
        <f>IF(I47="","",IF(#REF!="Catégorie A",IF(M47&lt;17.5,I47*M47/35,I47)))</f>
        <v>#REF!</v>
      </c>
      <c r="O47" s="8" t="e">
        <f>IF(I47="","",IF(#REF!="Catégorie B",IF(M47&lt;17.5,I47*M47/35,I47)))</f>
        <v>#REF!</v>
      </c>
      <c r="P47" s="8" t="e">
        <f>IF(I47="","",IF(#REF!="","",IF(#REF!="Catégorie C",IF(M47&lt;C47,I47*M47/C47,I47))))</f>
        <v>#REF!</v>
      </c>
      <c r="Q47" s="8" t="e">
        <f>IF(M47="","",SUM(N47:P47))</f>
        <v>#REF!</v>
      </c>
      <c r="R47" s="5" t="e">
        <f t="shared" si="4"/>
        <v>#REF!</v>
      </c>
      <c r="S47" s="11" t="e">
        <f t="shared" si="5"/>
        <v>#REF!</v>
      </c>
      <c r="T47" s="5" t="e">
        <f t="shared" si="14"/>
        <v>#REF!</v>
      </c>
      <c r="U47" s="11" t="e">
        <f t="shared" si="6"/>
        <v>#REF!</v>
      </c>
      <c r="V47" s="11" t="e">
        <f t="shared" si="7"/>
        <v>#REF!</v>
      </c>
      <c r="W47" s="5" t="e">
        <f t="shared" si="8"/>
        <v>#REF!</v>
      </c>
      <c r="X47" s="19" t="e">
        <f t="shared" si="9"/>
        <v>#REF!</v>
      </c>
      <c r="Y47" s="19" t="e">
        <f t="shared" si="10"/>
        <v>#REF!</v>
      </c>
      <c r="Z47" s="19" t="e">
        <f t="shared" si="11"/>
        <v>#REF!</v>
      </c>
    </row>
    <row r="48" spans="1:26" ht="13.5">
      <c r="A48" s="3" t="e">
        <f>IF(#REF!="","",IF(#REF!="","",#REF!))</f>
        <v>#REF!</v>
      </c>
      <c r="B48" s="3" t="e">
        <f>IF(#REF!="","",#REF!)</f>
        <v>#REF!</v>
      </c>
      <c r="C48" s="9" t="e">
        <f>IF(A48="","",IF(#REF!="","",#REF!))</f>
        <v>#REF!</v>
      </c>
      <c r="D48" s="9" t="e">
        <f>IF(B48="","",IF(#REF!="",0,#REF!))</f>
        <v>#REF!</v>
      </c>
      <c r="E48" s="9" t="e">
        <f>IF(B48="","",IF(#REF!="",0,#REF!))</f>
        <v>#REF!</v>
      </c>
      <c r="F48" s="9" t="e">
        <f>IF(B48="","",IF(#REF!="",0,#REF!))</f>
        <v>#REF!</v>
      </c>
      <c r="G48" s="7" t="e">
        <f>IF(A48="","",IF(#REF!="",0,#REF!))</f>
        <v>#REF!</v>
      </c>
      <c r="H48" s="7" t="e">
        <f>IF(A48="","",IF(#REF!="",0,#REF!))</f>
        <v>#REF!</v>
      </c>
      <c r="I48" s="19" t="e">
        <f t="shared" si="0"/>
        <v>#REF!</v>
      </c>
      <c r="J48" s="11" t="e">
        <f t="shared" si="1"/>
        <v>#REF!</v>
      </c>
      <c r="K48" s="11" t="e">
        <f t="shared" si="2"/>
        <v>#REF!</v>
      </c>
      <c r="L48" s="11" t="e">
        <f t="shared" si="12"/>
        <v>#REF!</v>
      </c>
      <c r="M48" s="19" t="e">
        <f t="shared" si="3"/>
        <v>#REF!</v>
      </c>
      <c r="N48" s="8" t="e">
        <f>IF(I48="","",IF(#REF!="Catégorie A",IF(M48&lt;17.5,I48*M48/35,I48)))</f>
        <v>#REF!</v>
      </c>
      <c r="O48" s="8" t="e">
        <f>IF(I48="","",IF(#REF!="Catégorie B",IF(M48&lt;17.5,I48*M48/35,I48)))</f>
        <v>#REF!</v>
      </c>
      <c r="P48" s="8" t="e">
        <f>IF(I48="","",IF(#REF!="","",IF(#REF!="Catégorie C",IF(M48&lt;C48,I48*M48/C48,I48))))</f>
        <v>#REF!</v>
      </c>
      <c r="Q48" s="8" t="e">
        <f>IF(M48="","",SUM(N48:P48))</f>
        <v>#REF!</v>
      </c>
      <c r="R48" s="5" t="e">
        <f t="shared" si="4"/>
        <v>#REF!</v>
      </c>
      <c r="S48" s="11" t="e">
        <f t="shared" si="5"/>
        <v>#REF!</v>
      </c>
      <c r="T48" s="5" t="e">
        <f t="shared" si="14"/>
        <v>#REF!</v>
      </c>
      <c r="U48" s="11" t="e">
        <f t="shared" si="6"/>
        <v>#REF!</v>
      </c>
      <c r="V48" s="11" t="e">
        <f t="shared" si="7"/>
        <v>#REF!</v>
      </c>
      <c r="W48" s="5" t="e">
        <f t="shared" si="8"/>
        <v>#REF!</v>
      </c>
      <c r="X48" s="19" t="e">
        <f t="shared" si="9"/>
        <v>#REF!</v>
      </c>
      <c r="Y48" s="19" t="e">
        <f t="shared" si="10"/>
        <v>#REF!</v>
      </c>
      <c r="Z48" s="19" t="e">
        <f t="shared" si="11"/>
        <v>#REF!</v>
      </c>
    </row>
    <row r="49" spans="1:26" ht="13.5">
      <c r="A49" s="3" t="e">
        <f>IF(#REF!="","",IF(#REF!="","",#REF!))</f>
        <v>#REF!</v>
      </c>
      <c r="B49" s="3" t="e">
        <f>IF(#REF!="","",#REF!)</f>
        <v>#REF!</v>
      </c>
      <c r="C49" s="9" t="e">
        <f>IF(A49="","",IF(#REF!="","",#REF!))</f>
        <v>#REF!</v>
      </c>
      <c r="D49" s="9" t="e">
        <f>IF(B49="","",IF(#REF!="",0,#REF!))</f>
        <v>#REF!</v>
      </c>
      <c r="E49" s="9" t="e">
        <f>IF(B49="","",IF(#REF!="",0,#REF!))</f>
        <v>#REF!</v>
      </c>
      <c r="F49" s="9" t="e">
        <f>IF(B49="","",IF(#REF!="",0,#REF!))</f>
        <v>#REF!</v>
      </c>
      <c r="G49" s="7" t="e">
        <f>IF(A49="","",IF(#REF!="",0,#REF!))</f>
        <v>#REF!</v>
      </c>
      <c r="H49" s="7" t="e">
        <f>IF(A49="","",IF(#REF!="",0,#REF!))</f>
        <v>#REF!</v>
      </c>
      <c r="I49" s="19" t="e">
        <f t="shared" si="0"/>
        <v>#REF!</v>
      </c>
      <c r="J49" s="11" t="e">
        <f t="shared" si="1"/>
        <v>#REF!</v>
      </c>
      <c r="K49" s="11" t="e">
        <f t="shared" si="2"/>
        <v>#REF!</v>
      </c>
      <c r="L49" s="11" t="e">
        <f t="shared" si="12"/>
        <v>#REF!</v>
      </c>
      <c r="M49" s="19" t="e">
        <f t="shared" si="3"/>
        <v>#REF!</v>
      </c>
      <c r="N49" s="8" t="e">
        <f>IF(I49="","",IF(#REF!="Catégorie A",IF(M49&lt;17.5,I49*M49/35,I49)))</f>
        <v>#REF!</v>
      </c>
      <c r="O49" s="8" t="e">
        <f>IF(I49="","",IF(#REF!="Catégorie B",IF(M49&lt;17.5,I49*M49/35,I49)))</f>
        <v>#REF!</v>
      </c>
      <c r="P49" s="8" t="e">
        <f>IF(I49="","",IF(#REF!="","",IF(#REF!="Catégorie C",IF(M49&lt;C49,I49*M49/C49,I49))))</f>
        <v>#REF!</v>
      </c>
      <c r="Q49" s="8" t="e">
        <f>IF(M49="","",SUM(N49:P49))</f>
        <v>#REF!</v>
      </c>
      <c r="R49" s="5" t="e">
        <f t="shared" si="4"/>
        <v>#REF!</v>
      </c>
      <c r="S49" s="11" t="e">
        <f t="shared" si="5"/>
        <v>#REF!</v>
      </c>
      <c r="T49" s="5" t="e">
        <f t="shared" si="14"/>
        <v>#REF!</v>
      </c>
      <c r="U49" s="11" t="e">
        <f t="shared" si="6"/>
        <v>#REF!</v>
      </c>
      <c r="V49" s="11" t="e">
        <f t="shared" si="7"/>
        <v>#REF!</v>
      </c>
      <c r="W49" s="5" t="e">
        <f t="shared" si="8"/>
        <v>#REF!</v>
      </c>
      <c r="X49" s="19" t="e">
        <f t="shared" si="9"/>
        <v>#REF!</v>
      </c>
      <c r="Y49" s="19" t="e">
        <f t="shared" si="10"/>
        <v>#REF!</v>
      </c>
      <c r="Z49" s="19" t="e">
        <f t="shared" si="11"/>
        <v>#REF!</v>
      </c>
    </row>
    <row r="51" spans="17:26" ht="11.25">
      <c r="Q51" s="8" t="e">
        <f>SUM(Q3:Q49)</f>
        <v>#REF!</v>
      </c>
      <c r="R51" s="31" t="e">
        <f>INT(Q51/360)</f>
        <v>#REF!</v>
      </c>
      <c r="S51" s="11" t="e">
        <f>INT((Q51-R51*360)/30)</f>
        <v>#REF!</v>
      </c>
      <c r="T51" s="31" t="e">
        <f>Q51-R51*360-S51*30</f>
        <v>#REF!</v>
      </c>
      <c r="U51" s="31" t="e">
        <f>ROUND(R51,0)</f>
        <v>#REF!</v>
      </c>
      <c r="V51" s="31" t="e">
        <f>IF(S51&lt;0,0,ROUND(S51,0))</f>
        <v>#REF!</v>
      </c>
      <c r="W51" s="31" t="e">
        <f>IF(S51&lt;0,0,ROUND(T51,0))</f>
        <v>#REF!</v>
      </c>
      <c r="X51" s="19" t="e">
        <f>ROUND(SUM(X3:X29),0)</f>
        <v>#REF!</v>
      </c>
      <c r="Y51" s="19" t="e">
        <f>ROUND(SUM(Y3:Y29),0)</f>
        <v>#REF!</v>
      </c>
      <c r="Z51" s="19" t="e">
        <f>ROUND(SUM(Z3:Z29),0)</f>
        <v>#REF!</v>
      </c>
    </row>
  </sheetData>
  <sheetProtection/>
  <conditionalFormatting sqref="C3:Z3 B4:H49 T4:T49 L4:L49">
    <cfRule type="cellIs" priority="1" dxfId="0" operator="equal" stopIfTrue="1">
      <formula>"Cat. A"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AY1809"/>
  <sheetViews>
    <sheetView zoomScalePageLayoutView="0" workbookViewId="0" topLeftCell="AA1">
      <selection activeCell="AF19" sqref="AF19"/>
    </sheetView>
  </sheetViews>
  <sheetFormatPr defaultColWidth="11.421875" defaultRowHeight="14.25"/>
  <cols>
    <col min="1" max="1" width="9.00390625" style="42" bestFit="1" customWidth="1"/>
    <col min="2" max="2" width="5.8515625" style="42" bestFit="1" customWidth="1"/>
    <col min="3" max="3" width="66.8515625" style="41" customWidth="1"/>
    <col min="4" max="5" width="12.8515625" style="42" bestFit="1" customWidth="1"/>
    <col min="6" max="6" width="22.57421875" style="41" bestFit="1" customWidth="1"/>
    <col min="7" max="7" width="15.8515625" style="41" bestFit="1" customWidth="1"/>
    <col min="8" max="8" width="23.140625" style="41" bestFit="1" customWidth="1"/>
    <col min="9" max="10" width="23.00390625" style="41" bestFit="1" customWidth="1"/>
    <col min="11" max="11" width="11.57421875" style="41" bestFit="1" customWidth="1"/>
    <col min="12" max="12" width="22.00390625" style="42" bestFit="1" customWidth="1"/>
    <col min="13" max="14" width="5.421875" style="42" bestFit="1" customWidth="1"/>
    <col min="15" max="15" width="13.421875" style="43" bestFit="1" customWidth="1"/>
    <col min="16" max="16" width="16.140625" style="42" bestFit="1" customWidth="1"/>
    <col min="17" max="17" width="14.8515625" style="41" bestFit="1" customWidth="1"/>
    <col min="18" max="18" width="13.140625" style="42" bestFit="1" customWidth="1"/>
    <col min="19" max="19" width="18.8515625" style="42" bestFit="1" customWidth="1"/>
    <col min="20" max="22" width="11.57421875" style="42" bestFit="1" customWidth="1"/>
    <col min="23" max="25" width="11.421875" style="42" customWidth="1"/>
    <col min="26" max="26" width="24.421875" style="42" bestFit="1" customWidth="1"/>
    <col min="27" max="27" width="61.8515625" style="41" bestFit="1" customWidth="1"/>
    <col min="28" max="28" width="61.8515625" style="41" customWidth="1"/>
    <col min="29" max="29" width="16.00390625" style="41" bestFit="1" customWidth="1"/>
    <col min="30" max="31" width="14.8515625" style="42" bestFit="1" customWidth="1"/>
    <col min="32" max="32" width="11.140625" style="42" customWidth="1"/>
    <col min="33" max="33" width="16.00390625" style="42" bestFit="1" customWidth="1"/>
    <col min="34" max="34" width="16.00390625" style="41" bestFit="1" customWidth="1"/>
    <col min="35" max="35" width="16.00390625" style="41" customWidth="1"/>
    <col min="36" max="37" width="11.140625" style="41" customWidth="1"/>
    <col min="38" max="38" width="13.140625" style="41" bestFit="1" customWidth="1"/>
    <col min="39" max="39" width="16.00390625" style="41" bestFit="1" customWidth="1"/>
    <col min="40" max="41" width="11.140625" style="41" customWidth="1"/>
    <col min="42" max="42" width="13.140625" style="41" bestFit="1" customWidth="1"/>
    <col min="43" max="43" width="13.140625" style="41" customWidth="1"/>
    <col min="44" max="44" width="11.140625" style="41" customWidth="1"/>
    <col min="45" max="45" width="6.140625" style="42" bestFit="1" customWidth="1"/>
    <col min="46" max="46" width="13.140625" style="58" bestFit="1" customWidth="1"/>
    <col min="47" max="47" width="22.57421875" style="41" bestFit="1" customWidth="1"/>
    <col min="48" max="48" width="14.8515625" style="41" bestFit="1" customWidth="1"/>
    <col min="49" max="50" width="13.140625" style="41" bestFit="1" customWidth="1"/>
    <col min="51" max="51" width="13.140625" style="45" bestFit="1" customWidth="1"/>
    <col min="52" max="52" width="13.8515625" style="45" bestFit="1" customWidth="1"/>
    <col min="53" max="55" width="11.140625" style="45" customWidth="1"/>
    <col min="56" max="16384" width="11.140625" style="41" customWidth="1"/>
  </cols>
  <sheetData>
    <row r="1" spans="1:49" ht="13.5">
      <c r="A1" s="37" t="s">
        <v>13</v>
      </c>
      <c r="B1" s="37" t="s">
        <v>7</v>
      </c>
      <c r="C1" s="38" t="s">
        <v>36</v>
      </c>
      <c r="D1" s="37" t="s">
        <v>18</v>
      </c>
      <c r="E1" s="37" t="s">
        <v>37</v>
      </c>
      <c r="F1" s="37" t="s">
        <v>38</v>
      </c>
      <c r="G1" s="37" t="s">
        <v>39</v>
      </c>
      <c r="H1" s="39" t="s">
        <v>65</v>
      </c>
      <c r="I1" s="39" t="s">
        <v>66</v>
      </c>
      <c r="J1" s="39" t="s">
        <v>67</v>
      </c>
      <c r="K1" s="39" t="s">
        <v>68</v>
      </c>
      <c r="L1" s="37" t="s">
        <v>40</v>
      </c>
      <c r="M1" s="37" t="s">
        <v>34</v>
      </c>
      <c r="N1" s="37" t="s">
        <v>35</v>
      </c>
      <c r="O1" s="40" t="s">
        <v>45</v>
      </c>
      <c r="P1" s="37" t="s">
        <v>46</v>
      </c>
      <c r="Q1" s="38" t="s">
        <v>37</v>
      </c>
      <c r="R1" s="37" t="s">
        <v>41</v>
      </c>
      <c r="S1" s="37" t="s">
        <v>42</v>
      </c>
      <c r="T1" s="37" t="s">
        <v>19</v>
      </c>
      <c r="U1" s="37" t="s">
        <v>7</v>
      </c>
      <c r="V1" s="37" t="s">
        <v>9</v>
      </c>
      <c r="W1" s="37" t="s">
        <v>19</v>
      </c>
      <c r="X1" s="37" t="s">
        <v>7</v>
      </c>
      <c r="Y1" s="37" t="s">
        <v>9</v>
      </c>
      <c r="Z1" s="37" t="s">
        <v>166</v>
      </c>
      <c r="AB1" s="38" t="s">
        <v>36</v>
      </c>
      <c r="AC1" s="38" t="s">
        <v>152</v>
      </c>
      <c r="AD1" s="37" t="s">
        <v>13</v>
      </c>
      <c r="AE1" s="37" t="s">
        <v>7</v>
      </c>
      <c r="AF1" s="37" t="s">
        <v>8</v>
      </c>
      <c r="AG1" s="37" t="s">
        <v>8</v>
      </c>
      <c r="AR1" s="42" t="s">
        <v>185</v>
      </c>
      <c r="AS1" s="42" t="s">
        <v>35</v>
      </c>
      <c r="AT1" s="43" t="s">
        <v>45</v>
      </c>
      <c r="AU1" s="41" t="s">
        <v>192</v>
      </c>
      <c r="AV1" s="44" t="s">
        <v>4</v>
      </c>
      <c r="AW1" s="44" t="s">
        <v>5</v>
      </c>
    </row>
    <row r="2" spans="1:49" ht="13.5">
      <c r="A2" s="37">
        <v>0</v>
      </c>
      <c r="B2" s="37">
        <v>0</v>
      </c>
      <c r="C2" s="38" t="s">
        <v>43</v>
      </c>
      <c r="D2" s="37" t="s">
        <v>80</v>
      </c>
      <c r="E2" s="37" t="s">
        <v>32</v>
      </c>
      <c r="F2" s="46" t="e">
        <f>IF(#REF!="","",IF(C2=#REF!,A2*360+B2*30,""))</f>
        <v>#REF!</v>
      </c>
      <c r="G2" s="46" t="e">
        <f>F2</f>
        <v>#REF!</v>
      </c>
      <c r="H2" s="46" t="e">
        <f>IF(D2=#REF!,IF(C2=#REF!,Calcul_périodes!$AI$8,0))</f>
        <v>#REF!</v>
      </c>
      <c r="I2" s="46" t="e">
        <f>IF(D2=#REF!,IF(C2=#REF!,Calcul_périodes!$AI$16,0))</f>
        <v>#REF!</v>
      </c>
      <c r="J2" s="46" t="e">
        <f>IF(D2=#REF!,IF(C2=#REF!,Calcul_périodes!$AI$24,0))</f>
        <v>#REF!</v>
      </c>
      <c r="K2" s="46" t="e">
        <f aca="true" t="shared" si="0" ref="K2:K13">IF(F2="","",H2+I2+J2)</f>
        <v>#REF!</v>
      </c>
      <c r="L2" s="47" t="e">
        <f>IF(G2="","",IF(K2&lt;360,360,VLOOKUP(K2,$G$2:$G$800,1,TRUE)))</f>
        <v>#REF!</v>
      </c>
      <c r="M2" s="37">
        <v>379</v>
      </c>
      <c r="N2" s="37">
        <v>349</v>
      </c>
      <c r="O2" s="48">
        <f>ROUNDDOWN(N2*P2/12/100,2)</f>
        <v>1615.97</v>
      </c>
      <c r="P2" s="49">
        <v>5556.35</v>
      </c>
      <c r="Q2" s="38" t="s">
        <v>196</v>
      </c>
      <c r="R2" s="37" t="e">
        <f>IF(K2="","",IF(AND(K2&gt;=G2,K2&lt;=G3),"OUI","NON"))</f>
        <v>#REF!</v>
      </c>
      <c r="S2" s="37" t="e">
        <f>IF(R2="OUI",IF(K2&gt;=360,K2-L2,IF(K2&lt;360,K2,0)))</f>
        <v>#REF!</v>
      </c>
      <c r="T2" s="37" t="e">
        <f>INT(S2/360)</f>
        <v>#REF!</v>
      </c>
      <c r="U2" s="37" t="e">
        <f>INT((S2-T2*360)/30)</f>
        <v>#REF!</v>
      </c>
      <c r="V2" s="37" t="e">
        <f>INT(S2-T2*360-U2*30)</f>
        <v>#REF!</v>
      </c>
      <c r="W2" s="37" t="e">
        <f>IF(X2&gt;12,T2+1,T2)</f>
        <v>#REF!</v>
      </c>
      <c r="X2" s="37" t="e">
        <f>IF(V2&gt;=30,U2+1,U2)</f>
        <v>#REF!</v>
      </c>
      <c r="Y2" s="37" t="e">
        <f>IF(V2&gt;=30,0,V2)</f>
        <v>#REF!</v>
      </c>
      <c r="Z2" s="37" t="e">
        <f>CONCATENATE(W2," an(s) ",X2," mois ",Y2," jour(s)")</f>
        <v>#REF!</v>
      </c>
      <c r="AR2" s="41">
        <f>5556.35/12/100</f>
        <v>4.630291666666667</v>
      </c>
      <c r="AS2" s="42">
        <v>100</v>
      </c>
      <c r="AT2" s="50">
        <f>ROUNDDOWN(AS2*AR2,2)</f>
        <v>463.02</v>
      </c>
      <c r="AU2" s="50">
        <f>'Maintien rémunération'!$F$40</f>
        <v>0</v>
      </c>
      <c r="AV2" s="59">
        <f>IF(ISNA(INDEX(AT:AT,MATCH(AU6,AT:AT)+(COUNTIF(AT:AT,AU6)=0))),"",INDEX(AT:AT,MATCH(AU6,AT:AT)+(COUNTIF(AT:AT,AU6)=0)))</f>
      </c>
      <c r="AW2" s="59">
        <f>IF(ISNA(INDEX(AT:AT,MATCH(AU8,AT:AT)+(COUNTIF(AT:AT,AU8)=0))),"",INDEX(AT:AT,MATCH(AU8,AT:AT)+(COUNTIF(AT:AT,AU8)=0)))</f>
      </c>
    </row>
    <row r="3" spans="1:51" ht="15">
      <c r="A3" s="37">
        <v>1</v>
      </c>
      <c r="B3" s="37">
        <v>0</v>
      </c>
      <c r="C3" s="38" t="s">
        <v>43</v>
      </c>
      <c r="D3" s="37" t="s">
        <v>80</v>
      </c>
      <c r="E3" s="37" t="s">
        <v>21</v>
      </c>
      <c r="F3" s="46" t="e">
        <f>IF(#REF!="","",IF(C3=#REF!,A3*360+B3*30,""))</f>
        <v>#REF!</v>
      </c>
      <c r="G3" s="46" t="e">
        <f>IF(F3="","",G2+F3)</f>
        <v>#REF!</v>
      </c>
      <c r="H3" s="46" t="e">
        <f>IF(D3=#REF!,IF(C3=#REF!,Calcul_périodes!$AI$8,0))</f>
        <v>#REF!</v>
      </c>
      <c r="I3" s="46" t="e">
        <f>IF(D3=#REF!,IF(C3=#REF!,Calcul_périodes!$AI$16,0))</f>
        <v>#REF!</v>
      </c>
      <c r="J3" s="46" t="e">
        <f>IF(D3=#REF!,IF(C3=#REF!,Calcul_périodes!$AI$24,0))</f>
        <v>#REF!</v>
      </c>
      <c r="K3" s="46" t="e">
        <f t="shared" si="0"/>
        <v>#REF!</v>
      </c>
      <c r="L3" s="47" t="e">
        <f aca="true" t="shared" si="1" ref="L3:L66">IF(G3="","",IF(K3&lt;360,360,VLOOKUP(K3,$G$2:$G$800,1,TRUE)))</f>
        <v>#REF!</v>
      </c>
      <c r="M3" s="37">
        <v>423</v>
      </c>
      <c r="N3" s="37">
        <v>376</v>
      </c>
      <c r="O3" s="48">
        <f aca="true" t="shared" si="2" ref="O3:O66">ROUNDDOWN(N3*P3/12/100,2)</f>
        <v>1740.98</v>
      </c>
      <c r="P3" s="49">
        <v>5556.35</v>
      </c>
      <c r="Q3" s="38" t="s">
        <v>197</v>
      </c>
      <c r="R3" s="37" t="e">
        <f aca="true" t="shared" si="3" ref="R3:R66">IF(K3="","",IF(AND(K3&gt;=G3,K3&lt;=G4),"OUI","NON"))</f>
        <v>#REF!</v>
      </c>
      <c r="S3" s="37" t="e">
        <f aca="true" t="shared" si="4" ref="S3:S13">IF(R3="OUI",IF(K3&gt;=360,K3-L3,IF(K3&lt;360,K3,0)))</f>
        <v>#REF!</v>
      </c>
      <c r="T3" s="37" t="e">
        <f aca="true" t="shared" si="5" ref="T3:T66">INT(S3/360)</f>
        <v>#REF!</v>
      </c>
      <c r="U3" s="37" t="e">
        <f aca="true" t="shared" si="6" ref="U3:U66">INT((S3-T3*360)/30)</f>
        <v>#REF!</v>
      </c>
      <c r="V3" s="37" t="e">
        <f aca="true" t="shared" si="7" ref="V3:V66">INT(S3-T3*360-U3*30)</f>
        <v>#REF!</v>
      </c>
      <c r="W3" s="37" t="e">
        <f aca="true" t="shared" si="8" ref="W3:W66">IF(X3&gt;12,T3+1,T3)</f>
        <v>#REF!</v>
      </c>
      <c r="X3" s="37" t="e">
        <f aca="true" t="shared" si="9" ref="X3:X66">IF(V3&gt;=30,U3+1,U3)</f>
        <v>#REF!</v>
      </c>
      <c r="Y3" s="37" t="e">
        <f aca="true" t="shared" si="10" ref="Y3:Y66">IF(V3&gt;=30,0,V3)</f>
        <v>#REF!</v>
      </c>
      <c r="Z3" s="37" t="e">
        <f aca="true" t="shared" si="11" ref="Z3:Z66">CONCATENATE(W3," an(s) ",X3," mois ",Y3," jour(s)")</f>
        <v>#REF!</v>
      </c>
      <c r="AA3" s="52" t="s">
        <v>82</v>
      </c>
      <c r="AB3" s="38" t="e">
        <f aca="true" t="shared" si="12" ref="AB3:AB8">INDEX($C$2:$C$500,MATCH("OUI",$R$2:$R$500,0))</f>
        <v>#N/A</v>
      </c>
      <c r="AC3" s="38" t="e">
        <f aca="true" t="shared" si="13" ref="AC3:AC8">IF(AA3=AB3,INDEX($Q$2:$Q$500,MATCH("OUI",$R$2:$R$500,0)),"")</f>
        <v>#N/A</v>
      </c>
      <c r="AD3" s="37" t="e">
        <f aca="true" t="shared" si="14" ref="AD3:AD8">IF(AC3="","",INDEX($T$2:$T$500,MATCH("OUI",$R$2:$R$500,0)))</f>
        <v>#N/A</v>
      </c>
      <c r="AE3" s="37" t="e">
        <f aca="true" t="shared" si="15" ref="AE3:AE8">IF(AC3="","",INDEX($U$2:$U$500,MATCH("OUI",$R$2:$R$500,0)))</f>
        <v>#N/A</v>
      </c>
      <c r="AF3" s="37" t="e">
        <f aca="true" t="shared" si="16" ref="AF3:AF8">IF(AC3="","",INDEX($V$2:$V$500,MATCH("OUI",$R$2:$R$500,0)))</f>
        <v>#N/A</v>
      </c>
      <c r="AG3" s="37" t="e">
        <f aca="true" t="shared" si="17" ref="AG3:AG8">IF(AC3="","",AD3*360+AE3*30+AF3)</f>
        <v>#N/A</v>
      </c>
      <c r="AH3" s="41" t="e">
        <f>IF(AG3=0,#REF!,"")</f>
        <v>#N/A</v>
      </c>
      <c r="AR3" s="41">
        <f aca="true" t="shared" si="18" ref="AR3:AR66">5556.35/12/100</f>
        <v>4.630291666666667</v>
      </c>
      <c r="AS3" s="42">
        <f>AS2+1</f>
        <v>101</v>
      </c>
      <c r="AT3" s="50">
        <f aca="true" t="shared" si="19" ref="AT3:AT66">ROUNDDOWN(AS3*AR3,2)</f>
        <v>467.65</v>
      </c>
      <c r="AU3" s="41" t="s">
        <v>193</v>
      </c>
      <c r="AV3" s="62">
        <f>IF(ISNA(INDEX(AS:AS,MATCH(AV2,AT:AT,0))),"",INDEX(AS:AS,MATCH(AV2,AT:AT,0)))</f>
      </c>
      <c r="AW3" s="62">
        <f>IF(ISNA(INDEX(AS:AS,MATCH(AW2,AT:AT,0))),"",INDEX(AS:AS,MATCH(AW2,AT:AT,0)))</f>
      </c>
      <c r="AX3" s="50"/>
      <c r="AY3" s="51"/>
    </row>
    <row r="4" spans="1:51" ht="15">
      <c r="A4" s="37">
        <v>2</v>
      </c>
      <c r="B4" s="37">
        <v>0</v>
      </c>
      <c r="C4" s="38" t="s">
        <v>43</v>
      </c>
      <c r="D4" s="37" t="s">
        <v>80</v>
      </c>
      <c r="E4" s="37" t="s">
        <v>22</v>
      </c>
      <c r="F4" s="46" t="e">
        <f>IF(#REF!="","",IF(C4=#REF!,A4*360+B4*30,""))</f>
        <v>#REF!</v>
      </c>
      <c r="G4" s="46" t="e">
        <f aca="true" t="shared" si="20" ref="G4:G13">IF(F4="","",G3+F4)</f>
        <v>#REF!</v>
      </c>
      <c r="H4" s="46" t="e">
        <f>IF(D4=#REF!,IF(C4=#REF!,Calcul_périodes!$AI$8,0))</f>
        <v>#REF!</v>
      </c>
      <c r="I4" s="46" t="e">
        <f>IF(D4=#REF!,IF(C4=#REF!,Calcul_périodes!$AI$16,0))</f>
        <v>#REF!</v>
      </c>
      <c r="J4" s="46" t="e">
        <f>IF(D4=#REF!,IF(C4=#REF!,Calcul_périodes!$AI$24,0))</f>
        <v>#REF!</v>
      </c>
      <c r="K4" s="46" t="e">
        <f t="shared" si="0"/>
        <v>#REF!</v>
      </c>
      <c r="L4" s="47" t="e">
        <f t="shared" si="1"/>
        <v>#REF!</v>
      </c>
      <c r="M4" s="37">
        <v>442</v>
      </c>
      <c r="N4" s="37">
        <v>389</v>
      </c>
      <c r="O4" s="48">
        <f t="shared" si="2"/>
        <v>1801.18</v>
      </c>
      <c r="P4" s="49">
        <v>5556.35</v>
      </c>
      <c r="Q4" s="38" t="s">
        <v>198</v>
      </c>
      <c r="R4" s="37" t="e">
        <f t="shared" si="3"/>
        <v>#REF!</v>
      </c>
      <c r="S4" s="37" t="e">
        <f t="shared" si="4"/>
        <v>#REF!</v>
      </c>
      <c r="T4" s="37" t="e">
        <f t="shared" si="5"/>
        <v>#REF!</v>
      </c>
      <c r="U4" s="37" t="e">
        <f t="shared" si="6"/>
        <v>#REF!</v>
      </c>
      <c r="V4" s="37" t="e">
        <f t="shared" si="7"/>
        <v>#REF!</v>
      </c>
      <c r="W4" s="37" t="e">
        <f t="shared" si="8"/>
        <v>#REF!</v>
      </c>
      <c r="X4" s="37" t="e">
        <f t="shared" si="9"/>
        <v>#REF!</v>
      </c>
      <c r="Y4" s="37" t="e">
        <f t="shared" si="10"/>
        <v>#REF!</v>
      </c>
      <c r="Z4" s="37" t="e">
        <f t="shared" si="11"/>
        <v>#REF!</v>
      </c>
      <c r="AA4" s="52" t="s">
        <v>83</v>
      </c>
      <c r="AB4" s="38" t="e">
        <f t="shared" si="12"/>
        <v>#N/A</v>
      </c>
      <c r="AC4" s="38" t="e">
        <f t="shared" si="13"/>
        <v>#N/A</v>
      </c>
      <c r="AD4" s="37" t="e">
        <f t="shared" si="14"/>
        <v>#N/A</v>
      </c>
      <c r="AE4" s="37" t="e">
        <f t="shared" si="15"/>
        <v>#N/A</v>
      </c>
      <c r="AF4" s="37" t="e">
        <f t="shared" si="16"/>
        <v>#N/A</v>
      </c>
      <c r="AG4" s="37" t="e">
        <f t="shared" si="17"/>
        <v>#N/A</v>
      </c>
      <c r="AR4" s="41">
        <f t="shared" si="18"/>
        <v>4.630291666666667</v>
      </c>
      <c r="AS4" s="42">
        <f aca="true" t="shared" si="21" ref="AS4:AS67">AS3+1</f>
        <v>102</v>
      </c>
      <c r="AT4" s="50">
        <f t="shared" si="19"/>
        <v>472.28</v>
      </c>
      <c r="AU4" s="50">
        <f>'Maintien rémunération'!$G$33</f>
        <v>0</v>
      </c>
      <c r="AV4" s="50"/>
      <c r="AW4" s="50"/>
      <c r="AX4" s="50"/>
      <c r="AY4" s="51"/>
    </row>
    <row r="5" spans="1:51" ht="15">
      <c r="A5" s="37">
        <v>2</v>
      </c>
      <c r="B5" s="37">
        <v>0</v>
      </c>
      <c r="C5" s="38" t="s">
        <v>43</v>
      </c>
      <c r="D5" s="37" t="s">
        <v>80</v>
      </c>
      <c r="E5" s="37" t="s">
        <v>23</v>
      </c>
      <c r="F5" s="46" t="e">
        <f>IF(#REF!="","",IF(C5=#REF!,A5*360+B5*30,""))</f>
        <v>#REF!</v>
      </c>
      <c r="G5" s="46" t="e">
        <f t="shared" si="20"/>
        <v>#REF!</v>
      </c>
      <c r="H5" s="46" t="e">
        <f>IF(D5=#REF!,IF(C5=#REF!,Calcul_périodes!$AI$8,0))</f>
        <v>#REF!</v>
      </c>
      <c r="I5" s="46" t="e">
        <f>IF(D5=#REF!,IF(C5=#REF!,Calcul_périodes!$AI$16,0))</f>
        <v>#REF!</v>
      </c>
      <c r="J5" s="46" t="e">
        <f>IF(D5=#REF!,IF(C5=#REF!,Calcul_périodes!$AI$24,0))</f>
        <v>#REF!</v>
      </c>
      <c r="K5" s="46" t="e">
        <f t="shared" si="0"/>
        <v>#REF!</v>
      </c>
      <c r="L5" s="47" t="e">
        <f t="shared" si="1"/>
        <v>#REF!</v>
      </c>
      <c r="M5" s="37">
        <v>466</v>
      </c>
      <c r="N5" s="37">
        <v>408</v>
      </c>
      <c r="O5" s="48">
        <f t="shared" si="2"/>
        <v>1889.15</v>
      </c>
      <c r="P5" s="49">
        <v>5556.35</v>
      </c>
      <c r="Q5" s="38" t="s">
        <v>199</v>
      </c>
      <c r="R5" s="37" t="e">
        <f t="shared" si="3"/>
        <v>#REF!</v>
      </c>
      <c r="S5" s="37" t="e">
        <f t="shared" si="4"/>
        <v>#REF!</v>
      </c>
      <c r="T5" s="37" t="e">
        <f t="shared" si="5"/>
        <v>#REF!</v>
      </c>
      <c r="U5" s="37" t="e">
        <f t="shared" si="6"/>
        <v>#REF!</v>
      </c>
      <c r="V5" s="37" t="e">
        <f t="shared" si="7"/>
        <v>#REF!</v>
      </c>
      <c r="W5" s="37" t="e">
        <f t="shared" si="8"/>
        <v>#REF!</v>
      </c>
      <c r="X5" s="37" t="e">
        <f t="shared" si="9"/>
        <v>#REF!</v>
      </c>
      <c r="Y5" s="37" t="e">
        <f t="shared" si="10"/>
        <v>#REF!</v>
      </c>
      <c r="Z5" s="37" t="e">
        <f t="shared" si="11"/>
        <v>#REF!</v>
      </c>
      <c r="AA5" s="52" t="s">
        <v>75</v>
      </c>
      <c r="AB5" s="38" t="e">
        <f t="shared" si="12"/>
        <v>#N/A</v>
      </c>
      <c r="AC5" s="38" t="e">
        <f t="shared" si="13"/>
        <v>#N/A</v>
      </c>
      <c r="AD5" s="37" t="e">
        <f t="shared" si="14"/>
        <v>#N/A</v>
      </c>
      <c r="AE5" s="37" t="e">
        <f t="shared" si="15"/>
        <v>#N/A</v>
      </c>
      <c r="AF5" s="37" t="e">
        <f t="shared" si="16"/>
        <v>#N/A</v>
      </c>
      <c r="AG5" s="37" t="e">
        <f t="shared" si="17"/>
        <v>#N/A</v>
      </c>
      <c r="AR5" s="41">
        <f t="shared" si="18"/>
        <v>4.630291666666667</v>
      </c>
      <c r="AS5" s="42">
        <f t="shared" si="21"/>
        <v>103</v>
      </c>
      <c r="AT5" s="50">
        <f t="shared" si="19"/>
        <v>476.92</v>
      </c>
      <c r="AU5" s="53" t="s">
        <v>194</v>
      </c>
      <c r="AV5" s="50"/>
      <c r="AW5" s="50"/>
      <c r="AX5" s="50"/>
      <c r="AY5" s="51"/>
    </row>
    <row r="6" spans="1:51" ht="15">
      <c r="A6" s="37">
        <v>2</v>
      </c>
      <c r="B6" s="37">
        <v>0</v>
      </c>
      <c r="C6" s="38" t="s">
        <v>43</v>
      </c>
      <c r="D6" s="37" t="s">
        <v>80</v>
      </c>
      <c r="E6" s="37" t="s">
        <v>24</v>
      </c>
      <c r="F6" s="46" t="e">
        <f>IF(#REF!="","",IF(C6=#REF!,A6*360+B6*30,""))</f>
        <v>#REF!</v>
      </c>
      <c r="G6" s="46" t="e">
        <f t="shared" si="20"/>
        <v>#REF!</v>
      </c>
      <c r="H6" s="46" t="e">
        <f>IF(D6=#REF!,IF(C6=#REF!,Calcul_périodes!$AI$8,0))</f>
        <v>#REF!</v>
      </c>
      <c r="I6" s="46" t="e">
        <f>IF(D6=#REF!,IF(C6=#REF!,Calcul_périodes!$AI$16,0))</f>
        <v>#REF!</v>
      </c>
      <c r="J6" s="46" t="e">
        <f>IF(D6=#REF!,IF(C6=#REF!,Calcul_périodes!$AI$24,0))</f>
        <v>#REF!</v>
      </c>
      <c r="K6" s="46" t="e">
        <f t="shared" si="0"/>
        <v>#REF!</v>
      </c>
      <c r="L6" s="47" t="e">
        <f t="shared" si="1"/>
        <v>#REF!</v>
      </c>
      <c r="M6" s="37">
        <v>500</v>
      </c>
      <c r="N6" s="37">
        <v>431</v>
      </c>
      <c r="O6" s="48">
        <f t="shared" si="2"/>
        <v>1995.65</v>
      </c>
      <c r="P6" s="49">
        <v>5556.35</v>
      </c>
      <c r="Q6" s="38" t="s">
        <v>200</v>
      </c>
      <c r="R6" s="37" t="e">
        <f t="shared" si="3"/>
        <v>#REF!</v>
      </c>
      <c r="S6" s="37" t="e">
        <f t="shared" si="4"/>
        <v>#REF!</v>
      </c>
      <c r="T6" s="37" t="e">
        <f t="shared" si="5"/>
        <v>#REF!</v>
      </c>
      <c r="U6" s="37" t="e">
        <f t="shared" si="6"/>
        <v>#REF!</v>
      </c>
      <c r="V6" s="37" t="e">
        <f t="shared" si="7"/>
        <v>#REF!</v>
      </c>
      <c r="W6" s="37" t="e">
        <f t="shared" si="8"/>
        <v>#REF!</v>
      </c>
      <c r="X6" s="37" t="e">
        <f t="shared" si="9"/>
        <v>#REF!</v>
      </c>
      <c r="Y6" s="37" t="e">
        <f t="shared" si="10"/>
        <v>#REF!</v>
      </c>
      <c r="Z6" s="37" t="e">
        <f t="shared" si="11"/>
        <v>#REF!</v>
      </c>
      <c r="AA6" s="52" t="s">
        <v>106</v>
      </c>
      <c r="AB6" s="38" t="e">
        <f t="shared" si="12"/>
        <v>#N/A</v>
      </c>
      <c r="AC6" s="38" t="e">
        <f t="shared" si="13"/>
        <v>#N/A</v>
      </c>
      <c r="AD6" s="37" t="e">
        <f t="shared" si="14"/>
        <v>#N/A</v>
      </c>
      <c r="AE6" s="37" t="e">
        <f t="shared" si="15"/>
        <v>#N/A</v>
      </c>
      <c r="AF6" s="37" t="e">
        <f t="shared" si="16"/>
        <v>#N/A</v>
      </c>
      <c r="AG6" s="37" t="e">
        <f t="shared" si="17"/>
        <v>#N/A</v>
      </c>
      <c r="AR6" s="41">
        <f t="shared" si="18"/>
        <v>4.630291666666667</v>
      </c>
      <c r="AS6" s="42">
        <f t="shared" si="21"/>
        <v>104</v>
      </c>
      <c r="AT6" s="50">
        <f t="shared" si="19"/>
        <v>481.55</v>
      </c>
      <c r="AU6" s="50">
        <f>$AU$4*70%</f>
        <v>0</v>
      </c>
      <c r="AV6" s="50"/>
      <c r="AW6" s="50"/>
      <c r="AX6" s="50"/>
      <c r="AY6" s="51"/>
    </row>
    <row r="7" spans="1:51" ht="15">
      <c r="A7" s="37">
        <v>2</v>
      </c>
      <c r="B7" s="37">
        <v>6</v>
      </c>
      <c r="C7" s="38" t="s">
        <v>43</v>
      </c>
      <c r="D7" s="37" t="s">
        <v>80</v>
      </c>
      <c r="E7" s="37" t="s">
        <v>25</v>
      </c>
      <c r="F7" s="46" t="e">
        <f>IF(#REF!="","",IF(C7=#REF!,A7*360+B7*30,""))</f>
        <v>#REF!</v>
      </c>
      <c r="G7" s="46" t="e">
        <f t="shared" si="20"/>
        <v>#REF!</v>
      </c>
      <c r="H7" s="46" t="e">
        <f>IF(D7=#REF!,IF(C7=#REF!,Calcul_périodes!$AI$8,0))</f>
        <v>#REF!</v>
      </c>
      <c r="I7" s="46" t="e">
        <f>IF(D7=#REF!,IF(C7=#REF!,Calcul_périodes!$AI$16,0))</f>
        <v>#REF!</v>
      </c>
      <c r="J7" s="46" t="e">
        <f>IF(D7=#REF!,IF(C7=#REF!,Calcul_périodes!$AI$24,0))</f>
        <v>#REF!</v>
      </c>
      <c r="K7" s="46" t="e">
        <f t="shared" si="0"/>
        <v>#REF!</v>
      </c>
      <c r="L7" s="47" t="e">
        <f t="shared" si="1"/>
        <v>#REF!</v>
      </c>
      <c r="M7" s="37">
        <v>542</v>
      </c>
      <c r="N7" s="37">
        <v>461</v>
      </c>
      <c r="O7" s="48">
        <f t="shared" si="2"/>
        <v>2134.56</v>
      </c>
      <c r="P7" s="49">
        <v>5556.35</v>
      </c>
      <c r="Q7" s="38" t="s">
        <v>201</v>
      </c>
      <c r="R7" s="37" t="e">
        <f t="shared" si="3"/>
        <v>#REF!</v>
      </c>
      <c r="S7" s="37" t="e">
        <f t="shared" si="4"/>
        <v>#REF!</v>
      </c>
      <c r="T7" s="37" t="e">
        <f t="shared" si="5"/>
        <v>#REF!</v>
      </c>
      <c r="U7" s="37" t="e">
        <f t="shared" si="6"/>
        <v>#REF!</v>
      </c>
      <c r="V7" s="37" t="e">
        <f t="shared" si="7"/>
        <v>#REF!</v>
      </c>
      <c r="W7" s="37" t="e">
        <f t="shared" si="8"/>
        <v>#REF!</v>
      </c>
      <c r="X7" s="37" t="e">
        <f t="shared" si="9"/>
        <v>#REF!</v>
      </c>
      <c r="Y7" s="37" t="e">
        <f t="shared" si="10"/>
        <v>#REF!</v>
      </c>
      <c r="Z7" s="37" t="e">
        <f t="shared" si="11"/>
        <v>#REF!</v>
      </c>
      <c r="AA7" s="52" t="s">
        <v>120</v>
      </c>
      <c r="AB7" s="38" t="e">
        <f t="shared" si="12"/>
        <v>#N/A</v>
      </c>
      <c r="AC7" s="38" t="e">
        <f t="shared" si="13"/>
        <v>#N/A</v>
      </c>
      <c r="AD7" s="37" t="e">
        <f t="shared" si="14"/>
        <v>#N/A</v>
      </c>
      <c r="AE7" s="37" t="e">
        <f t="shared" si="15"/>
        <v>#N/A</v>
      </c>
      <c r="AF7" s="37" t="e">
        <f t="shared" si="16"/>
        <v>#N/A</v>
      </c>
      <c r="AG7" s="37" t="e">
        <f t="shared" si="17"/>
        <v>#N/A</v>
      </c>
      <c r="AR7" s="41">
        <f t="shared" si="18"/>
        <v>4.630291666666667</v>
      </c>
      <c r="AS7" s="42">
        <f t="shared" si="21"/>
        <v>105</v>
      </c>
      <c r="AT7" s="50">
        <f t="shared" si="19"/>
        <v>486.18</v>
      </c>
      <c r="AU7" s="53" t="s">
        <v>195</v>
      </c>
      <c r="AV7" s="50"/>
      <c r="AW7" s="50"/>
      <c r="AX7" s="50"/>
      <c r="AY7" s="51"/>
    </row>
    <row r="8" spans="1:51" ht="15">
      <c r="A8" s="37">
        <v>2</v>
      </c>
      <c r="B8" s="37">
        <v>6</v>
      </c>
      <c r="C8" s="38" t="s">
        <v>43</v>
      </c>
      <c r="D8" s="37" t="s">
        <v>80</v>
      </c>
      <c r="E8" s="37" t="s">
        <v>26</v>
      </c>
      <c r="F8" s="46" t="e">
        <f>IF(#REF!="","",IF(C8=#REF!,A8*360+B8*30,""))</f>
        <v>#REF!</v>
      </c>
      <c r="G8" s="46" t="e">
        <f t="shared" si="20"/>
        <v>#REF!</v>
      </c>
      <c r="H8" s="46" t="e">
        <f>IF(D8=#REF!,IF(C8=#REF!,Calcul_périodes!$AI$8,0))</f>
        <v>#REF!</v>
      </c>
      <c r="I8" s="46" t="e">
        <f>IF(D8=#REF!,IF(C8=#REF!,Calcul_périodes!$AI$16,0))</f>
        <v>#REF!</v>
      </c>
      <c r="J8" s="46" t="e">
        <f>IF(D8=#REF!,IF(C8=#REF!,Calcul_périodes!$AI$24,0))</f>
        <v>#REF!</v>
      </c>
      <c r="K8" s="46" t="e">
        <f t="shared" si="0"/>
        <v>#REF!</v>
      </c>
      <c r="L8" s="47" t="e">
        <f t="shared" si="1"/>
        <v>#REF!</v>
      </c>
      <c r="M8" s="37">
        <v>588</v>
      </c>
      <c r="N8" s="37">
        <v>496</v>
      </c>
      <c r="O8" s="48">
        <f t="shared" si="2"/>
        <v>2296.62</v>
      </c>
      <c r="P8" s="49">
        <v>5556.35</v>
      </c>
      <c r="Q8" s="38" t="s">
        <v>202</v>
      </c>
      <c r="R8" s="37" t="e">
        <f t="shared" si="3"/>
        <v>#REF!</v>
      </c>
      <c r="S8" s="37" t="e">
        <f t="shared" si="4"/>
        <v>#REF!</v>
      </c>
      <c r="T8" s="37" t="e">
        <f t="shared" si="5"/>
        <v>#REF!</v>
      </c>
      <c r="U8" s="37" t="e">
        <f t="shared" si="6"/>
        <v>#REF!</v>
      </c>
      <c r="V8" s="37" t="e">
        <f t="shared" si="7"/>
        <v>#REF!</v>
      </c>
      <c r="W8" s="37" t="e">
        <f t="shared" si="8"/>
        <v>#REF!</v>
      </c>
      <c r="X8" s="37" t="e">
        <f t="shared" si="9"/>
        <v>#REF!</v>
      </c>
      <c r="Y8" s="37" t="e">
        <f t="shared" si="10"/>
        <v>#REF!</v>
      </c>
      <c r="Z8" s="37" t="e">
        <f t="shared" si="11"/>
        <v>#REF!</v>
      </c>
      <c r="AA8" s="52" t="s">
        <v>104</v>
      </c>
      <c r="AB8" s="38" t="e">
        <f t="shared" si="12"/>
        <v>#N/A</v>
      </c>
      <c r="AC8" s="38" t="e">
        <f t="shared" si="13"/>
        <v>#N/A</v>
      </c>
      <c r="AD8" s="37" t="e">
        <f t="shared" si="14"/>
        <v>#N/A</v>
      </c>
      <c r="AE8" s="37" t="e">
        <f t="shared" si="15"/>
        <v>#N/A</v>
      </c>
      <c r="AF8" s="37" t="e">
        <f t="shared" si="16"/>
        <v>#N/A</v>
      </c>
      <c r="AG8" s="37" t="e">
        <f t="shared" si="17"/>
        <v>#N/A</v>
      </c>
      <c r="AR8" s="41">
        <f t="shared" si="18"/>
        <v>4.630291666666667</v>
      </c>
      <c r="AS8" s="42">
        <f t="shared" si="21"/>
        <v>106</v>
      </c>
      <c r="AT8" s="50">
        <f t="shared" si="19"/>
        <v>490.81</v>
      </c>
      <c r="AU8" s="50">
        <f>$AU$4*80%</f>
        <v>0</v>
      </c>
      <c r="AV8" s="50"/>
      <c r="AW8" s="50"/>
      <c r="AX8" s="50"/>
      <c r="AY8" s="51"/>
    </row>
    <row r="9" spans="1:51" ht="15">
      <c r="A9" s="37">
        <v>2</v>
      </c>
      <c r="B9" s="37">
        <v>6</v>
      </c>
      <c r="C9" s="38" t="s">
        <v>43</v>
      </c>
      <c r="D9" s="37" t="s">
        <v>80</v>
      </c>
      <c r="E9" s="37" t="s">
        <v>27</v>
      </c>
      <c r="F9" s="46" t="e">
        <f>IF(#REF!="","",IF(C9=#REF!,A9*360+B9*30,""))</f>
        <v>#REF!</v>
      </c>
      <c r="G9" s="46" t="e">
        <f t="shared" si="20"/>
        <v>#REF!</v>
      </c>
      <c r="H9" s="46" t="e">
        <f>IF(D9=#REF!,IF(C9=#REF!,Calcul_périodes!$AI$8,0))</f>
        <v>#REF!</v>
      </c>
      <c r="I9" s="46" t="e">
        <f>IF(D9=#REF!,IF(C9=#REF!,Calcul_périodes!$AI$16,0))</f>
        <v>#REF!</v>
      </c>
      <c r="J9" s="46" t="e">
        <f>IF(D9=#REF!,IF(C9=#REF!,Calcul_périodes!$AI$24,0))</f>
        <v>#REF!</v>
      </c>
      <c r="K9" s="46" t="e">
        <f t="shared" si="0"/>
        <v>#REF!</v>
      </c>
      <c r="L9" s="47" t="e">
        <f t="shared" si="1"/>
        <v>#REF!</v>
      </c>
      <c r="M9" s="37">
        <v>625</v>
      </c>
      <c r="N9" s="37">
        <v>524</v>
      </c>
      <c r="O9" s="48">
        <f t="shared" si="2"/>
        <v>2426.27</v>
      </c>
      <c r="P9" s="49">
        <v>5556.35</v>
      </c>
      <c r="Q9" s="38" t="s">
        <v>203</v>
      </c>
      <c r="R9" s="37" t="e">
        <f t="shared" si="3"/>
        <v>#REF!</v>
      </c>
      <c r="S9" s="37" t="e">
        <f t="shared" si="4"/>
        <v>#REF!</v>
      </c>
      <c r="T9" s="37" t="e">
        <f t="shared" si="5"/>
        <v>#REF!</v>
      </c>
      <c r="U9" s="37" t="e">
        <f t="shared" si="6"/>
        <v>#REF!</v>
      </c>
      <c r="V9" s="37" t="e">
        <f t="shared" si="7"/>
        <v>#REF!</v>
      </c>
      <c r="W9" s="37" t="e">
        <f t="shared" si="8"/>
        <v>#REF!</v>
      </c>
      <c r="X9" s="37" t="e">
        <f t="shared" si="9"/>
        <v>#REF!</v>
      </c>
      <c r="Y9" s="37" t="e">
        <f t="shared" si="10"/>
        <v>#REF!</v>
      </c>
      <c r="Z9" s="37" t="e">
        <f t="shared" si="11"/>
        <v>#REF!</v>
      </c>
      <c r="AG9" s="42" t="e">
        <f>SUM(AG3:AG8)</f>
        <v>#N/A</v>
      </c>
      <c r="AR9" s="41">
        <f t="shared" si="18"/>
        <v>4.630291666666667</v>
      </c>
      <c r="AS9" s="42">
        <f t="shared" si="21"/>
        <v>107</v>
      </c>
      <c r="AT9" s="50">
        <f t="shared" si="19"/>
        <v>495.44</v>
      </c>
      <c r="AU9" s="50"/>
      <c r="AV9" s="50"/>
      <c r="AW9" s="50"/>
      <c r="AX9" s="50"/>
      <c r="AY9" s="51"/>
    </row>
    <row r="10" spans="1:51" ht="15">
      <c r="A10" s="37">
        <v>3</v>
      </c>
      <c r="B10" s="37">
        <v>0</v>
      </c>
      <c r="C10" s="38" t="s">
        <v>43</v>
      </c>
      <c r="D10" s="37" t="s">
        <v>80</v>
      </c>
      <c r="E10" s="37" t="s">
        <v>28</v>
      </c>
      <c r="F10" s="46" t="e">
        <f>IF(#REF!="","",IF(C10=#REF!,A10*360+B10*30,""))</f>
        <v>#REF!</v>
      </c>
      <c r="G10" s="46" t="e">
        <f t="shared" si="20"/>
        <v>#REF!</v>
      </c>
      <c r="H10" s="46" t="e">
        <f>IF(D10=#REF!,IF(C10=#REF!,Calcul_périodes!$AI$8,0))</f>
        <v>#REF!</v>
      </c>
      <c r="I10" s="46" t="e">
        <f>IF(D10=#REF!,IF(C10=#REF!,Calcul_périodes!$AI$16,0))</f>
        <v>#REF!</v>
      </c>
      <c r="J10" s="46" t="e">
        <f>IF(D10=#REF!,IF(C10=#REF!,Calcul_périodes!$AI$24,0))</f>
        <v>#REF!</v>
      </c>
      <c r="K10" s="46" t="e">
        <f t="shared" si="0"/>
        <v>#REF!</v>
      </c>
      <c r="L10" s="47" t="e">
        <f t="shared" si="1"/>
        <v>#REF!</v>
      </c>
      <c r="M10" s="37">
        <v>653</v>
      </c>
      <c r="N10" s="37">
        <v>545</v>
      </c>
      <c r="O10" s="48">
        <f t="shared" si="2"/>
        <v>2523.5</v>
      </c>
      <c r="P10" s="49">
        <v>5556.35</v>
      </c>
      <c r="Q10" s="38" t="s">
        <v>204</v>
      </c>
      <c r="R10" s="37" t="e">
        <f t="shared" si="3"/>
        <v>#REF!</v>
      </c>
      <c r="S10" s="37" t="e">
        <f t="shared" si="4"/>
        <v>#REF!</v>
      </c>
      <c r="T10" s="37" t="e">
        <f t="shared" si="5"/>
        <v>#REF!</v>
      </c>
      <c r="U10" s="37" t="e">
        <f t="shared" si="6"/>
        <v>#REF!</v>
      </c>
      <c r="V10" s="37" t="e">
        <f t="shared" si="7"/>
        <v>#REF!</v>
      </c>
      <c r="W10" s="37" t="e">
        <f t="shared" si="8"/>
        <v>#REF!</v>
      </c>
      <c r="X10" s="37" t="e">
        <f t="shared" si="9"/>
        <v>#REF!</v>
      </c>
      <c r="Y10" s="37" t="e">
        <f t="shared" si="10"/>
        <v>#REF!</v>
      </c>
      <c r="Z10" s="37" t="e">
        <f t="shared" si="11"/>
        <v>#REF!</v>
      </c>
      <c r="AR10" s="41">
        <f t="shared" si="18"/>
        <v>4.630291666666667</v>
      </c>
      <c r="AS10" s="42">
        <f t="shared" si="21"/>
        <v>108</v>
      </c>
      <c r="AT10" s="50">
        <f t="shared" si="19"/>
        <v>500.07</v>
      </c>
      <c r="AU10" s="50"/>
      <c r="AV10" s="50"/>
      <c r="AW10" s="50"/>
      <c r="AX10" s="50"/>
      <c r="AY10" s="51"/>
    </row>
    <row r="11" spans="1:51" ht="15">
      <c r="A11" s="37">
        <v>3</v>
      </c>
      <c r="B11" s="37">
        <v>0</v>
      </c>
      <c r="C11" s="38" t="s">
        <v>43</v>
      </c>
      <c r="D11" s="37" t="s">
        <v>80</v>
      </c>
      <c r="E11" s="37" t="s">
        <v>29</v>
      </c>
      <c r="F11" s="46" t="e">
        <f>IF(#REF!="","",IF(C11=#REF!,A11*360+B11*30,""))</f>
        <v>#REF!</v>
      </c>
      <c r="G11" s="46" t="e">
        <f t="shared" si="20"/>
        <v>#REF!</v>
      </c>
      <c r="H11" s="46" t="e">
        <f>IF(D11=#REF!,IF(C11=#REF!,Calcul_périodes!$AI$8,0))</f>
        <v>#REF!</v>
      </c>
      <c r="I11" s="46" t="e">
        <f>IF(D11=#REF!,IF(C11=#REF!,Calcul_périodes!$AI$16,0))</f>
        <v>#REF!</v>
      </c>
      <c r="J11" s="46" t="e">
        <f>IF(D11=#REF!,IF(C11=#REF!,Calcul_périodes!$AI$24,0))</f>
        <v>#REF!</v>
      </c>
      <c r="K11" s="46" t="e">
        <f t="shared" si="0"/>
        <v>#REF!</v>
      </c>
      <c r="L11" s="47" t="e">
        <f t="shared" si="1"/>
        <v>#REF!</v>
      </c>
      <c r="M11" s="37">
        <v>703</v>
      </c>
      <c r="N11" s="37">
        <v>584</v>
      </c>
      <c r="O11" s="48">
        <f t="shared" si="2"/>
        <v>2704.09</v>
      </c>
      <c r="P11" s="49">
        <v>5556.35</v>
      </c>
      <c r="Q11" s="38" t="s">
        <v>205</v>
      </c>
      <c r="R11" s="37" t="e">
        <f t="shared" si="3"/>
        <v>#REF!</v>
      </c>
      <c r="S11" s="37" t="e">
        <f t="shared" si="4"/>
        <v>#REF!</v>
      </c>
      <c r="T11" s="37" t="e">
        <f t="shared" si="5"/>
        <v>#REF!</v>
      </c>
      <c r="U11" s="37" t="e">
        <f t="shared" si="6"/>
        <v>#REF!</v>
      </c>
      <c r="V11" s="37" t="e">
        <f t="shared" si="7"/>
        <v>#REF!</v>
      </c>
      <c r="W11" s="37" t="e">
        <f t="shared" si="8"/>
        <v>#REF!</v>
      </c>
      <c r="X11" s="37" t="e">
        <f t="shared" si="9"/>
        <v>#REF!</v>
      </c>
      <c r="Y11" s="37" t="e">
        <f t="shared" si="10"/>
        <v>#REF!</v>
      </c>
      <c r="Z11" s="37" t="e">
        <f t="shared" si="11"/>
        <v>#REF!</v>
      </c>
      <c r="AC11" s="38" t="s">
        <v>152</v>
      </c>
      <c r="AD11" s="37" t="s">
        <v>8</v>
      </c>
      <c r="AE11" s="38" t="s">
        <v>152</v>
      </c>
      <c r="AF11" s="37" t="s">
        <v>8</v>
      </c>
      <c r="AG11" s="37" t="s">
        <v>13</v>
      </c>
      <c r="AH11" s="37" t="s">
        <v>7</v>
      </c>
      <c r="AI11" s="37" t="s">
        <v>8</v>
      </c>
      <c r="AJ11" s="37" t="s">
        <v>34</v>
      </c>
      <c r="AK11" s="37" t="s">
        <v>35</v>
      </c>
      <c r="AL11" s="37" t="s">
        <v>45</v>
      </c>
      <c r="AN11" s="37" t="s">
        <v>34</v>
      </c>
      <c r="AO11" s="37" t="s">
        <v>35</v>
      </c>
      <c r="AP11" s="37" t="s">
        <v>45</v>
      </c>
      <c r="AQ11" s="54"/>
      <c r="AR11" s="41">
        <f t="shared" si="18"/>
        <v>4.630291666666667</v>
      </c>
      <c r="AS11" s="42">
        <f t="shared" si="21"/>
        <v>109</v>
      </c>
      <c r="AT11" s="50">
        <f t="shared" si="19"/>
        <v>504.7</v>
      </c>
      <c r="AU11" s="50"/>
      <c r="AV11" s="50"/>
      <c r="AW11" s="50"/>
      <c r="AX11" s="50"/>
      <c r="AY11" s="51"/>
    </row>
    <row r="12" spans="1:51" ht="15">
      <c r="A12" s="37">
        <v>3</v>
      </c>
      <c r="B12" s="37">
        <v>0</v>
      </c>
      <c r="C12" s="38" t="s">
        <v>43</v>
      </c>
      <c r="D12" s="37" t="s">
        <v>80</v>
      </c>
      <c r="E12" s="37" t="s">
        <v>30</v>
      </c>
      <c r="F12" s="46" t="e">
        <f>IF(#REF!="","",IF(C12=#REF!,A12*360+B12*30,""))</f>
        <v>#REF!</v>
      </c>
      <c r="G12" s="46" t="e">
        <f t="shared" si="20"/>
        <v>#REF!</v>
      </c>
      <c r="H12" s="46" t="e">
        <f>IF(D12=#REF!,IF(C12=#REF!,Calcul_périodes!$AI$8,0))</f>
        <v>#REF!</v>
      </c>
      <c r="I12" s="46" t="e">
        <f>IF(D12=#REF!,IF(C12=#REF!,Calcul_périodes!$AI$16,0))</f>
        <v>#REF!</v>
      </c>
      <c r="J12" s="46" t="e">
        <f>IF(D12=#REF!,IF(C12=#REF!,Calcul_périodes!$AI$24,0))</f>
        <v>#REF!</v>
      </c>
      <c r="K12" s="46" t="e">
        <f t="shared" si="0"/>
        <v>#REF!</v>
      </c>
      <c r="L12" s="47" t="e">
        <f t="shared" si="1"/>
        <v>#REF!</v>
      </c>
      <c r="M12" s="37">
        <v>759</v>
      </c>
      <c r="N12" s="37">
        <v>626</v>
      </c>
      <c r="O12" s="48">
        <f t="shared" si="2"/>
        <v>2898.56</v>
      </c>
      <c r="P12" s="49">
        <v>5556.35</v>
      </c>
      <c r="Q12" s="38" t="s">
        <v>206</v>
      </c>
      <c r="R12" s="37" t="e">
        <f t="shared" si="3"/>
        <v>#REF!</v>
      </c>
      <c r="S12" s="37" t="e">
        <f t="shared" si="4"/>
        <v>#REF!</v>
      </c>
      <c r="T12" s="37" t="e">
        <f t="shared" si="5"/>
        <v>#REF!</v>
      </c>
      <c r="U12" s="37" t="e">
        <f t="shared" si="6"/>
        <v>#REF!</v>
      </c>
      <c r="V12" s="37" t="e">
        <f t="shared" si="7"/>
        <v>#REF!</v>
      </c>
      <c r="W12" s="37" t="e">
        <f t="shared" si="8"/>
        <v>#REF!</v>
      </c>
      <c r="X12" s="37" t="e">
        <f t="shared" si="9"/>
        <v>#REF!</v>
      </c>
      <c r="Y12" s="37" t="e">
        <f t="shared" si="10"/>
        <v>#REF!</v>
      </c>
      <c r="Z12" s="37" t="e">
        <f t="shared" si="11"/>
        <v>#REF!</v>
      </c>
      <c r="AB12" s="38" t="s">
        <v>153</v>
      </c>
      <c r="AC12" s="38">
        <f>IF(ISNA(INDEX($AC$3:$AC$8,MATCH(AB12,$AC$3:$AC$8,0))),"",INDEX($AC$3:$AC$8,MATCH(AB12,$AC$3:$AC$8,0)))</f>
      </c>
      <c r="AD12" s="37" t="e">
        <f>$AG$9</f>
        <v>#N/A</v>
      </c>
      <c r="AE12" s="38">
        <f>IF(AC12="","",AB12)</f>
      </c>
      <c r="AF12" s="37">
        <v>0</v>
      </c>
      <c r="AG12" s="37">
        <f>IF(AC12="","",INT(AF12/360))</f>
      </c>
      <c r="AH12" s="37">
        <f>IF(AC12="","",INT((AF12-AG12*360)/30))</f>
      </c>
      <c r="AI12" s="37">
        <f>IF(AC12="","",INT(AF12-AG12*360-AH12*30))</f>
      </c>
      <c r="AJ12" s="37">
        <f>IF(AE12="","",AN12)</f>
      </c>
      <c r="AK12" s="37">
        <f>IF(AE12="","",AO12)</f>
      </c>
      <c r="AL12" s="40">
        <f>IF(AE12="","",AP12)</f>
      </c>
      <c r="AM12" s="38" t="s">
        <v>153</v>
      </c>
      <c r="AN12" s="37">
        <v>350</v>
      </c>
      <c r="AO12" s="37">
        <v>327</v>
      </c>
      <c r="AP12" s="48">
        <f>ROUNDDOWN(AO12*5556.35/12/100,2)</f>
        <v>1514.1</v>
      </c>
      <c r="AQ12" s="55"/>
      <c r="AR12" s="41">
        <f t="shared" si="18"/>
        <v>4.630291666666667</v>
      </c>
      <c r="AS12" s="42">
        <f t="shared" si="21"/>
        <v>110</v>
      </c>
      <c r="AT12" s="50">
        <f t="shared" si="19"/>
        <v>509.33</v>
      </c>
      <c r="AU12" s="50"/>
      <c r="AV12" s="50"/>
      <c r="AW12" s="50"/>
      <c r="AX12" s="50"/>
      <c r="AY12" s="51"/>
    </row>
    <row r="13" spans="1:51" ht="15">
      <c r="A13" s="37">
        <v>3</v>
      </c>
      <c r="B13" s="37">
        <v>0</v>
      </c>
      <c r="C13" s="38" t="s">
        <v>43</v>
      </c>
      <c r="D13" s="37" t="s">
        <v>80</v>
      </c>
      <c r="E13" s="37" t="s">
        <v>33</v>
      </c>
      <c r="F13" s="46" t="e">
        <f>IF(#REF!="","",IF(C13=#REF!,A13*360+B13*30,""))</f>
        <v>#REF!</v>
      </c>
      <c r="G13" s="46" t="e">
        <f t="shared" si="20"/>
        <v>#REF!</v>
      </c>
      <c r="H13" s="46" t="e">
        <f>IF(D13=#REF!,IF(C13=#REF!,Calcul_périodes!$AI$8,0))</f>
        <v>#REF!</v>
      </c>
      <c r="I13" s="46" t="e">
        <f>IF(D13=#REF!,IF(C13=#REF!,Calcul_périodes!$AI$16,0))</f>
        <v>#REF!</v>
      </c>
      <c r="J13" s="46" t="e">
        <f>IF(D13=#REF!,IF(C13=#REF!,Calcul_périodes!$AI$24,0))</f>
        <v>#REF!</v>
      </c>
      <c r="K13" s="46" t="e">
        <f t="shared" si="0"/>
        <v>#REF!</v>
      </c>
      <c r="L13" s="47" t="e">
        <f t="shared" si="1"/>
        <v>#REF!</v>
      </c>
      <c r="M13" s="37">
        <v>801</v>
      </c>
      <c r="N13" s="37">
        <v>658</v>
      </c>
      <c r="O13" s="48">
        <f t="shared" si="2"/>
        <v>3046.73</v>
      </c>
      <c r="P13" s="49">
        <v>5556.35</v>
      </c>
      <c r="Q13" s="38" t="s">
        <v>207</v>
      </c>
      <c r="R13" s="37" t="e">
        <f t="shared" si="3"/>
        <v>#REF!</v>
      </c>
      <c r="S13" s="37" t="e">
        <f t="shared" si="4"/>
        <v>#REF!</v>
      </c>
      <c r="T13" s="37" t="e">
        <f t="shared" si="5"/>
        <v>#REF!</v>
      </c>
      <c r="U13" s="37" t="e">
        <f t="shared" si="6"/>
        <v>#REF!</v>
      </c>
      <c r="V13" s="37" t="e">
        <f t="shared" si="7"/>
        <v>#REF!</v>
      </c>
      <c r="W13" s="37" t="e">
        <f t="shared" si="8"/>
        <v>#REF!</v>
      </c>
      <c r="X13" s="37" t="e">
        <f t="shared" si="9"/>
        <v>#REF!</v>
      </c>
      <c r="Y13" s="37" t="e">
        <f t="shared" si="10"/>
        <v>#REF!</v>
      </c>
      <c r="Z13" s="37" t="e">
        <f t="shared" si="11"/>
        <v>#REF!</v>
      </c>
      <c r="AB13" s="38" t="s">
        <v>154</v>
      </c>
      <c r="AC13" s="38">
        <f aca="true" t="shared" si="22" ref="AC13:AC24">IF(ISNA(INDEX($AC$3:$AC$8,MATCH(AB13,$AC$3:$AC$8,0))),"",INDEX($AC$3:$AC$8,MATCH(AB13,$AC$3:$AC$8,0)))</f>
      </c>
      <c r="AD13" s="37" t="e">
        <f aca="true" t="shared" si="23" ref="AD13:AD24">$AG$9</f>
        <v>#N/A</v>
      </c>
      <c r="AE13" s="38">
        <f>IF(AC13="","",IF(AD13&lt;360,AB12,AB13))</f>
      </c>
      <c r="AF13" s="37" t="e">
        <f>IF(AD13&lt;360,AD13,AD13-360)</f>
        <v>#N/A</v>
      </c>
      <c r="AG13" s="37">
        <f aca="true" t="shared" si="24" ref="AG13:AG24">IF(AC13="","",INT(AF13/360))</f>
      </c>
      <c r="AH13" s="37">
        <f aca="true" t="shared" si="25" ref="AH13:AH24">IF(AC13="","",INT((AF13-AG13*360)/30))</f>
      </c>
      <c r="AI13" s="37">
        <f aca="true" t="shared" si="26" ref="AI13:AI24">IF(AC13="","",INT(AF13-AG13*360-AH13*30))</f>
      </c>
      <c r="AJ13" s="37">
        <f aca="true" t="shared" si="27" ref="AJ13:AJ24">IF(AE13="","",AN13)</f>
      </c>
      <c r="AK13" s="37">
        <f aca="true" t="shared" si="28" ref="AK13:AK24">IF(AE13="","",AO13)</f>
      </c>
      <c r="AL13" s="40">
        <f aca="true" t="shared" si="29" ref="AL13:AL24">IF(AE13="","",AP13)</f>
      </c>
      <c r="AM13" s="38" t="s">
        <v>154</v>
      </c>
      <c r="AN13" s="37">
        <v>357</v>
      </c>
      <c r="AO13" s="37">
        <v>332</v>
      </c>
      <c r="AP13" s="48">
        <f aca="true" t="shared" si="30" ref="AP13:AP24">ROUNDDOWN(AO13*5556.35/12/100,2)</f>
        <v>1537.25</v>
      </c>
      <c r="AQ13" s="55"/>
      <c r="AR13" s="41">
        <f t="shared" si="18"/>
        <v>4.630291666666667</v>
      </c>
      <c r="AS13" s="42">
        <f t="shared" si="21"/>
        <v>111</v>
      </c>
      <c r="AT13" s="50">
        <f t="shared" si="19"/>
        <v>513.96</v>
      </c>
      <c r="AU13" s="50"/>
      <c r="AV13" s="50"/>
      <c r="AW13" s="50"/>
      <c r="AX13" s="50"/>
      <c r="AY13" s="51"/>
    </row>
    <row r="14" spans="1:51" ht="15">
      <c r="A14" s="37">
        <v>0</v>
      </c>
      <c r="B14" s="37">
        <v>0</v>
      </c>
      <c r="C14" s="38" t="s">
        <v>208</v>
      </c>
      <c r="D14" s="37" t="s">
        <v>81</v>
      </c>
      <c r="E14" s="37" t="s">
        <v>32</v>
      </c>
      <c r="F14" s="46" t="e">
        <f>IF(#REF!="","",IF(C14=#REF!,A14*360+B14*30,""))</f>
        <v>#REF!</v>
      </c>
      <c r="G14" s="46" t="e">
        <f>F14</f>
        <v>#REF!</v>
      </c>
      <c r="H14" s="46" t="e">
        <f>IF(D14=#REF!,IF(C14=#REF!,Calcul_périodes!$AI$8,0))</f>
        <v>#REF!</v>
      </c>
      <c r="I14" s="46" t="e">
        <f>IF(D14=#REF!,IF(C14=#REF!,Calcul_périodes!$AI$16,0))</f>
        <v>#REF!</v>
      </c>
      <c r="J14" s="46" t="e">
        <f>IF(D14=#REF!,IF(C14=#REF!,Calcul_périodes!$AI$24,0))</f>
        <v>#REF!</v>
      </c>
      <c r="K14" s="46" t="e">
        <f aca="true" t="shared" si="31" ref="K14:K77">IF(F14="","",H14+I14+J14)</f>
        <v>#REF!</v>
      </c>
      <c r="L14" s="47" t="e">
        <f t="shared" si="1"/>
        <v>#REF!</v>
      </c>
      <c r="M14" s="37">
        <v>325</v>
      </c>
      <c r="N14" s="37">
        <v>314</v>
      </c>
      <c r="O14" s="48">
        <f t="shared" si="2"/>
        <v>1453.91</v>
      </c>
      <c r="P14" s="49">
        <v>5556.35</v>
      </c>
      <c r="Q14" s="38" t="s">
        <v>196</v>
      </c>
      <c r="R14" s="37" t="e">
        <f t="shared" si="3"/>
        <v>#REF!</v>
      </c>
      <c r="S14" s="37" t="e">
        <f>IF(R14="OUI",IF(K14&gt;=360,K14-L14,IF(K14&lt;360,K14,0)))</f>
        <v>#REF!</v>
      </c>
      <c r="T14" s="37" t="e">
        <f t="shared" si="5"/>
        <v>#REF!</v>
      </c>
      <c r="U14" s="37" t="e">
        <f t="shared" si="6"/>
        <v>#REF!</v>
      </c>
      <c r="V14" s="37" t="e">
        <f t="shared" si="7"/>
        <v>#REF!</v>
      </c>
      <c r="W14" s="37" t="e">
        <f t="shared" si="8"/>
        <v>#REF!</v>
      </c>
      <c r="X14" s="37" t="e">
        <f t="shared" si="9"/>
        <v>#REF!</v>
      </c>
      <c r="Y14" s="37" t="e">
        <f t="shared" si="10"/>
        <v>#REF!</v>
      </c>
      <c r="Z14" s="37" t="e">
        <f t="shared" si="11"/>
        <v>#REF!</v>
      </c>
      <c r="AB14" s="38" t="s">
        <v>155</v>
      </c>
      <c r="AC14" s="38">
        <f t="shared" si="22"/>
      </c>
      <c r="AD14" s="37" t="e">
        <f t="shared" si="23"/>
        <v>#N/A</v>
      </c>
      <c r="AE14" s="38">
        <f>IF(AC14="","",IF(AD14&lt;360,AB13,AB14))</f>
      </c>
      <c r="AF14" s="37" t="e">
        <f>IF(AD14&lt;360,AD14+360,AD14-360)</f>
        <v>#N/A</v>
      </c>
      <c r="AG14" s="37">
        <f t="shared" si="24"/>
      </c>
      <c r="AH14" s="37">
        <f t="shared" si="25"/>
      </c>
      <c r="AI14" s="37">
        <f t="shared" si="26"/>
      </c>
      <c r="AJ14" s="37">
        <f t="shared" si="27"/>
      </c>
      <c r="AK14" s="37">
        <f t="shared" si="28"/>
      </c>
      <c r="AL14" s="40">
        <f t="shared" si="29"/>
      </c>
      <c r="AM14" s="38" t="s">
        <v>155</v>
      </c>
      <c r="AN14" s="37">
        <v>367</v>
      </c>
      <c r="AO14" s="37">
        <v>340</v>
      </c>
      <c r="AP14" s="48">
        <f t="shared" si="30"/>
        <v>1574.29</v>
      </c>
      <c r="AQ14" s="55"/>
      <c r="AR14" s="41">
        <f t="shared" si="18"/>
        <v>4.630291666666667</v>
      </c>
      <c r="AS14" s="42">
        <f t="shared" si="21"/>
        <v>112</v>
      </c>
      <c r="AT14" s="50">
        <f t="shared" si="19"/>
        <v>518.59</v>
      </c>
      <c r="AU14" s="50"/>
      <c r="AV14" s="50"/>
      <c r="AW14" s="50"/>
      <c r="AX14" s="50"/>
      <c r="AY14" s="51"/>
    </row>
    <row r="15" spans="1:51" ht="15">
      <c r="A15" s="37">
        <v>1</v>
      </c>
      <c r="B15" s="37">
        <v>0</v>
      </c>
      <c r="C15" s="38" t="s">
        <v>208</v>
      </c>
      <c r="D15" s="37" t="s">
        <v>81</v>
      </c>
      <c r="E15" s="37" t="s">
        <v>21</v>
      </c>
      <c r="F15" s="46" t="e">
        <f>IF(#REF!="","",IF(C15=#REF!,A15*360+B15*30,""))</f>
        <v>#REF!</v>
      </c>
      <c r="G15" s="46" t="e">
        <f>IF(F15="","",G14+F15)</f>
        <v>#REF!</v>
      </c>
      <c r="H15" s="46" t="e">
        <f>IF(D15=#REF!,IF(C15=#REF!,Calcul_périodes!$AI$8,0))</f>
        <v>#REF!</v>
      </c>
      <c r="I15" s="46" t="e">
        <f>IF(D15=#REF!,IF(C15=#REF!,Calcul_périodes!$AI$16,0))</f>
        <v>#REF!</v>
      </c>
      <c r="J15" s="46" t="e">
        <f>IF(D15=#REF!,IF(C15=#REF!,Calcul_périodes!$AI$24,0))</f>
        <v>#REF!</v>
      </c>
      <c r="K15" s="46" t="e">
        <f t="shared" si="31"/>
        <v>#REF!</v>
      </c>
      <c r="L15" s="47" t="e">
        <f t="shared" si="1"/>
        <v>#REF!</v>
      </c>
      <c r="M15" s="37">
        <v>333</v>
      </c>
      <c r="N15" s="37">
        <v>316</v>
      </c>
      <c r="O15" s="48">
        <f t="shared" si="2"/>
        <v>1463.17</v>
      </c>
      <c r="P15" s="49">
        <v>5556.35</v>
      </c>
      <c r="Q15" s="38" t="s">
        <v>197</v>
      </c>
      <c r="R15" s="37" t="e">
        <f t="shared" si="3"/>
        <v>#REF!</v>
      </c>
      <c r="S15" s="37" t="e">
        <f>IF(R15="OUI",IF(K15&gt;=360,K15-L15,IF(K15&lt;360,K15,0)))</f>
        <v>#REF!</v>
      </c>
      <c r="T15" s="37" t="e">
        <f t="shared" si="5"/>
        <v>#REF!</v>
      </c>
      <c r="U15" s="37" t="e">
        <f t="shared" si="6"/>
        <v>#REF!</v>
      </c>
      <c r="V15" s="37" t="e">
        <f t="shared" si="7"/>
        <v>#REF!</v>
      </c>
      <c r="W15" s="37" t="e">
        <f t="shared" si="8"/>
        <v>#REF!</v>
      </c>
      <c r="X15" s="37" t="e">
        <f t="shared" si="9"/>
        <v>#REF!</v>
      </c>
      <c r="Y15" s="37" t="e">
        <f t="shared" si="10"/>
        <v>#REF!</v>
      </c>
      <c r="Z15" s="37" t="e">
        <f t="shared" si="11"/>
        <v>#REF!</v>
      </c>
      <c r="AB15" s="38" t="s">
        <v>156</v>
      </c>
      <c r="AC15" s="38">
        <f t="shared" si="22"/>
      </c>
      <c r="AD15" s="37" t="e">
        <f t="shared" si="23"/>
        <v>#N/A</v>
      </c>
      <c r="AE15" s="38">
        <f>IF(AC15="","",IF($AG$3&lt;360,AB14,AB15))</f>
      </c>
      <c r="AF15" s="37" t="e">
        <f>IF(AD15&lt;360,AD15+360,0)</f>
        <v>#N/A</v>
      </c>
      <c r="AG15" s="37">
        <f t="shared" si="24"/>
      </c>
      <c r="AH15" s="37">
        <f t="shared" si="25"/>
      </c>
      <c r="AI15" s="37">
        <f t="shared" si="26"/>
      </c>
      <c r="AJ15" s="37">
        <f t="shared" si="27"/>
      </c>
      <c r="AK15" s="37">
        <f t="shared" si="28"/>
      </c>
      <c r="AL15" s="40">
        <f t="shared" si="29"/>
      </c>
      <c r="AM15" s="38" t="s">
        <v>156</v>
      </c>
      <c r="AN15" s="37">
        <v>378</v>
      </c>
      <c r="AO15" s="37">
        <v>348</v>
      </c>
      <c r="AP15" s="48">
        <f t="shared" si="30"/>
        <v>1611.34</v>
      </c>
      <c r="AQ15" s="55"/>
      <c r="AR15" s="41">
        <f t="shared" si="18"/>
        <v>4.630291666666667</v>
      </c>
      <c r="AS15" s="42">
        <f t="shared" si="21"/>
        <v>113</v>
      </c>
      <c r="AT15" s="50">
        <f t="shared" si="19"/>
        <v>523.22</v>
      </c>
      <c r="AU15" s="50"/>
      <c r="AV15" s="50"/>
      <c r="AW15" s="50"/>
      <c r="AX15" s="50"/>
      <c r="AY15" s="51"/>
    </row>
    <row r="16" spans="1:51" ht="15">
      <c r="A16" s="37">
        <v>2</v>
      </c>
      <c r="B16" s="37">
        <v>0</v>
      </c>
      <c r="C16" s="38" t="s">
        <v>208</v>
      </c>
      <c r="D16" s="37" t="s">
        <v>81</v>
      </c>
      <c r="E16" s="37" t="s">
        <v>22</v>
      </c>
      <c r="F16" s="46" t="e">
        <f>IF(#REF!="","",IF(C16=#REF!,A16*360+B16*30,""))</f>
        <v>#REF!</v>
      </c>
      <c r="G16" s="46" t="e">
        <f aca="true" t="shared" si="32" ref="G16:G26">IF(F16="","",G15+F16)</f>
        <v>#REF!</v>
      </c>
      <c r="H16" s="46" t="e">
        <f>IF(D16=#REF!,IF(C16=#REF!,Calcul_périodes!$AI$8,0))</f>
        <v>#REF!</v>
      </c>
      <c r="I16" s="46" t="e">
        <f>IF(D16=#REF!,IF(C16=#REF!,Calcul_périodes!$AI$16,0))</f>
        <v>#REF!</v>
      </c>
      <c r="J16" s="46" t="e">
        <f>IF(D16=#REF!,IF(C16=#REF!,Calcul_périodes!$AI$24,0))</f>
        <v>#REF!</v>
      </c>
      <c r="K16" s="46" t="e">
        <f t="shared" si="31"/>
        <v>#REF!</v>
      </c>
      <c r="L16" s="47" t="e">
        <f t="shared" si="1"/>
        <v>#REF!</v>
      </c>
      <c r="M16" s="37">
        <v>347</v>
      </c>
      <c r="N16" s="37">
        <v>325</v>
      </c>
      <c r="O16" s="48">
        <f t="shared" si="2"/>
        <v>1504.84</v>
      </c>
      <c r="P16" s="49">
        <v>5556.35</v>
      </c>
      <c r="Q16" s="38" t="s">
        <v>198</v>
      </c>
      <c r="R16" s="37" t="e">
        <f t="shared" si="3"/>
        <v>#REF!</v>
      </c>
      <c r="S16" s="37" t="e">
        <f aca="true" t="shared" si="33" ref="S16:S26">IF(R16="OUI",IF(K16&gt;=360,K16-L16,IF(K16&lt;360,K16,0)))</f>
        <v>#REF!</v>
      </c>
      <c r="T16" s="37" t="e">
        <f t="shared" si="5"/>
        <v>#REF!</v>
      </c>
      <c r="U16" s="37" t="e">
        <f t="shared" si="6"/>
        <v>#REF!</v>
      </c>
      <c r="V16" s="37" t="e">
        <f t="shared" si="7"/>
        <v>#REF!</v>
      </c>
      <c r="W16" s="37" t="e">
        <f t="shared" si="8"/>
        <v>#REF!</v>
      </c>
      <c r="X16" s="37" t="e">
        <f t="shared" si="9"/>
        <v>#REF!</v>
      </c>
      <c r="Y16" s="37" t="e">
        <f t="shared" si="10"/>
        <v>#REF!</v>
      </c>
      <c r="Z16" s="37" t="e">
        <f t="shared" si="11"/>
        <v>#REF!</v>
      </c>
      <c r="AB16" s="38" t="s">
        <v>157</v>
      </c>
      <c r="AC16" s="38">
        <f t="shared" si="22"/>
      </c>
      <c r="AD16" s="37" t="e">
        <f t="shared" si="23"/>
        <v>#N/A</v>
      </c>
      <c r="AE16" s="38">
        <f aca="true" t="shared" si="34" ref="AE16:AE23">IF(AC16="","",IF($AG$3&lt;2*360,AB15,AB16))</f>
      </c>
      <c r="AF16" s="37" t="e">
        <f>IF(AD16&lt;2*360,AD16,AD16-2*360)</f>
        <v>#N/A</v>
      </c>
      <c r="AG16" s="37">
        <f t="shared" si="24"/>
      </c>
      <c r="AH16" s="37">
        <f t="shared" si="25"/>
      </c>
      <c r="AI16" s="37">
        <f t="shared" si="26"/>
      </c>
      <c r="AJ16" s="37">
        <f t="shared" si="27"/>
      </c>
      <c r="AK16" s="37">
        <f t="shared" si="28"/>
      </c>
      <c r="AL16" s="40">
        <f t="shared" si="29"/>
      </c>
      <c r="AM16" s="38" t="s">
        <v>157</v>
      </c>
      <c r="AN16" s="37">
        <v>397</v>
      </c>
      <c r="AO16" s="37">
        <v>361</v>
      </c>
      <c r="AP16" s="48">
        <f t="shared" si="30"/>
        <v>1671.53</v>
      </c>
      <c r="AQ16" s="55"/>
      <c r="AR16" s="41">
        <f t="shared" si="18"/>
        <v>4.630291666666667</v>
      </c>
      <c r="AS16" s="42">
        <f t="shared" si="21"/>
        <v>114</v>
      </c>
      <c r="AT16" s="50">
        <f t="shared" si="19"/>
        <v>527.85</v>
      </c>
      <c r="AU16" s="50"/>
      <c r="AV16" s="50"/>
      <c r="AW16" s="50"/>
      <c r="AX16" s="50"/>
      <c r="AY16" s="51"/>
    </row>
    <row r="17" spans="1:51" ht="15">
      <c r="A17" s="37">
        <v>2</v>
      </c>
      <c r="B17" s="37">
        <v>0</v>
      </c>
      <c r="C17" s="38" t="s">
        <v>208</v>
      </c>
      <c r="D17" s="37" t="s">
        <v>81</v>
      </c>
      <c r="E17" s="37" t="s">
        <v>23</v>
      </c>
      <c r="F17" s="46" t="e">
        <f>IF(#REF!="","",IF(C17=#REF!,A17*360+B17*30,""))</f>
        <v>#REF!</v>
      </c>
      <c r="G17" s="46" t="e">
        <f t="shared" si="32"/>
        <v>#REF!</v>
      </c>
      <c r="H17" s="46" t="e">
        <f>IF(D17=#REF!,IF(C17=#REF!,Calcul_périodes!$AI$8,0))</f>
        <v>#REF!</v>
      </c>
      <c r="I17" s="46" t="e">
        <f>IF(D17=#REF!,IF(C17=#REF!,Calcul_périodes!$AI$16,0))</f>
        <v>#REF!</v>
      </c>
      <c r="J17" s="46" t="e">
        <f>IF(D17=#REF!,IF(C17=#REF!,Calcul_périodes!$AI$24,0))</f>
        <v>#REF!</v>
      </c>
      <c r="K17" s="46" t="e">
        <f t="shared" si="31"/>
        <v>#REF!</v>
      </c>
      <c r="L17" s="47" t="e">
        <f t="shared" si="1"/>
        <v>#REF!</v>
      </c>
      <c r="M17" s="37">
        <v>359</v>
      </c>
      <c r="N17" s="37">
        <v>334</v>
      </c>
      <c r="O17" s="48">
        <f t="shared" si="2"/>
        <v>1546.51</v>
      </c>
      <c r="P17" s="49">
        <v>5556.35</v>
      </c>
      <c r="Q17" s="38" t="s">
        <v>199</v>
      </c>
      <c r="R17" s="37" t="e">
        <f t="shared" si="3"/>
        <v>#REF!</v>
      </c>
      <c r="S17" s="37" t="e">
        <f t="shared" si="33"/>
        <v>#REF!</v>
      </c>
      <c r="T17" s="37" t="e">
        <f t="shared" si="5"/>
        <v>#REF!</v>
      </c>
      <c r="U17" s="37" t="e">
        <f t="shared" si="6"/>
        <v>#REF!</v>
      </c>
      <c r="V17" s="37" t="e">
        <f t="shared" si="7"/>
        <v>#REF!</v>
      </c>
      <c r="W17" s="37" t="e">
        <f t="shared" si="8"/>
        <v>#REF!</v>
      </c>
      <c r="X17" s="37" t="e">
        <f t="shared" si="9"/>
        <v>#REF!</v>
      </c>
      <c r="Y17" s="37" t="e">
        <f t="shared" si="10"/>
        <v>#REF!</v>
      </c>
      <c r="Z17" s="37" t="e">
        <f t="shared" si="11"/>
        <v>#REF!</v>
      </c>
      <c r="AB17" s="38" t="s">
        <v>158</v>
      </c>
      <c r="AC17" s="38">
        <f t="shared" si="22"/>
      </c>
      <c r="AD17" s="37" t="e">
        <f t="shared" si="23"/>
        <v>#N/A</v>
      </c>
      <c r="AE17" s="38">
        <f t="shared" si="34"/>
      </c>
      <c r="AF17" s="37" t="e">
        <f aca="true" t="shared" si="35" ref="AF17:AF24">IF(AD17&lt;2*360,AD17+360,AD17-2*360)</f>
        <v>#N/A</v>
      </c>
      <c r="AG17" s="37">
        <f t="shared" si="24"/>
      </c>
      <c r="AH17" s="37">
        <f t="shared" si="25"/>
      </c>
      <c r="AI17" s="37">
        <f t="shared" si="26"/>
      </c>
      <c r="AJ17" s="37">
        <f t="shared" si="27"/>
      </c>
      <c r="AK17" s="37">
        <f t="shared" si="28"/>
      </c>
      <c r="AL17" s="40">
        <f t="shared" si="29"/>
      </c>
      <c r="AM17" s="38" t="s">
        <v>158</v>
      </c>
      <c r="AN17" s="37">
        <v>422</v>
      </c>
      <c r="AO17" s="37">
        <v>375</v>
      </c>
      <c r="AP17" s="48">
        <f t="shared" si="30"/>
        <v>1736.35</v>
      </c>
      <c r="AQ17" s="55"/>
      <c r="AR17" s="41">
        <f t="shared" si="18"/>
        <v>4.630291666666667</v>
      </c>
      <c r="AS17" s="42">
        <f t="shared" si="21"/>
        <v>115</v>
      </c>
      <c r="AT17" s="50">
        <f t="shared" si="19"/>
        <v>532.48</v>
      </c>
      <c r="AU17" s="50"/>
      <c r="AV17" s="50"/>
      <c r="AW17" s="50"/>
      <c r="AX17" s="50"/>
      <c r="AY17" s="51"/>
    </row>
    <row r="18" spans="1:51" ht="15">
      <c r="A18" s="37">
        <v>2</v>
      </c>
      <c r="B18" s="37">
        <v>0</v>
      </c>
      <c r="C18" s="38" t="s">
        <v>208</v>
      </c>
      <c r="D18" s="37" t="s">
        <v>81</v>
      </c>
      <c r="E18" s="37" t="s">
        <v>24</v>
      </c>
      <c r="F18" s="46" t="e">
        <f>IF(#REF!="","",IF(C18=#REF!,A18*360+B18*30,""))</f>
        <v>#REF!</v>
      </c>
      <c r="G18" s="46" t="e">
        <f t="shared" si="32"/>
        <v>#REF!</v>
      </c>
      <c r="H18" s="46" t="e">
        <f>IF(D18=#REF!,IF(C18=#REF!,Calcul_périodes!$AI$8,0))</f>
        <v>#REF!</v>
      </c>
      <c r="I18" s="46" t="e">
        <f>IF(D18=#REF!,IF(C18=#REF!,Calcul_périodes!$AI$16,0))</f>
        <v>#REF!</v>
      </c>
      <c r="J18" s="46" t="e">
        <f>IF(D18=#REF!,IF(C18=#REF!,Calcul_périodes!$AI$24,0))</f>
        <v>#REF!</v>
      </c>
      <c r="K18" s="46" t="e">
        <f t="shared" si="31"/>
        <v>#REF!</v>
      </c>
      <c r="L18" s="47" t="e">
        <f t="shared" si="1"/>
        <v>#REF!</v>
      </c>
      <c r="M18" s="37">
        <v>374</v>
      </c>
      <c r="N18" s="37">
        <v>345</v>
      </c>
      <c r="O18" s="48">
        <f t="shared" si="2"/>
        <v>1597.45</v>
      </c>
      <c r="P18" s="49">
        <v>5556.35</v>
      </c>
      <c r="Q18" s="38" t="s">
        <v>200</v>
      </c>
      <c r="R18" s="37" t="e">
        <f t="shared" si="3"/>
        <v>#REF!</v>
      </c>
      <c r="S18" s="37" t="e">
        <f t="shared" si="33"/>
        <v>#REF!</v>
      </c>
      <c r="T18" s="37" t="e">
        <f t="shared" si="5"/>
        <v>#REF!</v>
      </c>
      <c r="U18" s="37" t="e">
        <f t="shared" si="6"/>
        <v>#REF!</v>
      </c>
      <c r="V18" s="37" t="e">
        <f t="shared" si="7"/>
        <v>#REF!</v>
      </c>
      <c r="W18" s="37" t="e">
        <f t="shared" si="8"/>
        <v>#REF!</v>
      </c>
      <c r="X18" s="37" t="e">
        <f t="shared" si="9"/>
        <v>#REF!</v>
      </c>
      <c r="Y18" s="37" t="e">
        <f t="shared" si="10"/>
        <v>#REF!</v>
      </c>
      <c r="Z18" s="37" t="e">
        <f t="shared" si="11"/>
        <v>#REF!</v>
      </c>
      <c r="AB18" s="38" t="s">
        <v>159</v>
      </c>
      <c r="AC18" s="38">
        <f t="shared" si="22"/>
      </c>
      <c r="AD18" s="37" t="e">
        <f t="shared" si="23"/>
        <v>#N/A</v>
      </c>
      <c r="AE18" s="38">
        <f t="shared" si="34"/>
      </c>
      <c r="AF18" s="37" t="e">
        <f t="shared" si="35"/>
        <v>#N/A</v>
      </c>
      <c r="AG18" s="37">
        <f t="shared" si="24"/>
      </c>
      <c r="AH18" s="37">
        <f t="shared" si="25"/>
      </c>
      <c r="AI18" s="37">
        <f t="shared" si="26"/>
      </c>
      <c r="AJ18" s="37">
        <f t="shared" si="27"/>
      </c>
      <c r="AK18" s="37">
        <f t="shared" si="28"/>
      </c>
      <c r="AL18" s="40">
        <f t="shared" si="29"/>
      </c>
      <c r="AM18" s="38" t="s">
        <v>159</v>
      </c>
      <c r="AN18" s="37">
        <v>444</v>
      </c>
      <c r="AO18" s="37">
        <v>390</v>
      </c>
      <c r="AP18" s="48">
        <f t="shared" si="30"/>
        <v>1805.81</v>
      </c>
      <c r="AQ18" s="55"/>
      <c r="AR18" s="41">
        <f t="shared" si="18"/>
        <v>4.630291666666667</v>
      </c>
      <c r="AS18" s="42">
        <f t="shared" si="21"/>
        <v>116</v>
      </c>
      <c r="AT18" s="50">
        <f t="shared" si="19"/>
        <v>537.11</v>
      </c>
      <c r="AU18" s="50"/>
      <c r="AV18" s="50"/>
      <c r="AW18" s="50"/>
      <c r="AX18" s="50"/>
      <c r="AY18" s="51"/>
    </row>
    <row r="19" spans="1:51" ht="15">
      <c r="A19" s="37">
        <v>3</v>
      </c>
      <c r="B19" s="37">
        <v>0</v>
      </c>
      <c r="C19" s="38" t="s">
        <v>208</v>
      </c>
      <c r="D19" s="37" t="s">
        <v>81</v>
      </c>
      <c r="E19" s="37" t="s">
        <v>25</v>
      </c>
      <c r="F19" s="46" t="e">
        <f>IF(#REF!="","",IF(C19=#REF!,A19*360+B19*30,""))</f>
        <v>#REF!</v>
      </c>
      <c r="G19" s="46" t="e">
        <f t="shared" si="32"/>
        <v>#REF!</v>
      </c>
      <c r="H19" s="46" t="e">
        <f>IF(D19=#REF!,IF(C19=#REF!,Calcul_périodes!$AI$8,0))</f>
        <v>#REF!</v>
      </c>
      <c r="I19" s="46" t="e">
        <f>IF(D19=#REF!,IF(C19=#REF!,Calcul_périodes!$AI$16,0))</f>
        <v>#REF!</v>
      </c>
      <c r="J19" s="46" t="e">
        <f>IF(D19=#REF!,IF(C19=#REF!,Calcul_périodes!$AI$24,0))</f>
        <v>#REF!</v>
      </c>
      <c r="K19" s="46" t="e">
        <f t="shared" si="31"/>
        <v>#REF!</v>
      </c>
      <c r="L19" s="47" t="e">
        <f t="shared" si="1"/>
        <v>#REF!</v>
      </c>
      <c r="M19" s="37">
        <v>393</v>
      </c>
      <c r="N19" s="37">
        <v>358</v>
      </c>
      <c r="O19" s="48">
        <f t="shared" si="2"/>
        <v>1657.64</v>
      </c>
      <c r="P19" s="49">
        <v>5556.35</v>
      </c>
      <c r="Q19" s="38" t="s">
        <v>201</v>
      </c>
      <c r="R19" s="37" t="e">
        <f t="shared" si="3"/>
        <v>#REF!</v>
      </c>
      <c r="S19" s="37" t="e">
        <f t="shared" si="33"/>
        <v>#REF!</v>
      </c>
      <c r="T19" s="37" t="e">
        <f t="shared" si="5"/>
        <v>#REF!</v>
      </c>
      <c r="U19" s="37" t="e">
        <f t="shared" si="6"/>
        <v>#REF!</v>
      </c>
      <c r="V19" s="37" t="e">
        <f t="shared" si="7"/>
        <v>#REF!</v>
      </c>
      <c r="W19" s="37" t="e">
        <f t="shared" si="8"/>
        <v>#REF!</v>
      </c>
      <c r="X19" s="37" t="e">
        <f t="shared" si="9"/>
        <v>#REF!</v>
      </c>
      <c r="Y19" s="37" t="e">
        <f t="shared" si="10"/>
        <v>#REF!</v>
      </c>
      <c r="Z19" s="37" t="e">
        <f t="shared" si="11"/>
        <v>#REF!</v>
      </c>
      <c r="AB19" s="38" t="s">
        <v>160</v>
      </c>
      <c r="AC19" s="38">
        <f t="shared" si="22"/>
      </c>
      <c r="AD19" s="37" t="e">
        <f t="shared" si="23"/>
        <v>#N/A</v>
      </c>
      <c r="AE19" s="38">
        <f t="shared" si="34"/>
      </c>
      <c r="AF19" s="37" t="e">
        <f t="shared" si="35"/>
        <v>#N/A</v>
      </c>
      <c r="AG19" s="37">
        <f t="shared" si="24"/>
      </c>
      <c r="AH19" s="37">
        <f t="shared" si="25"/>
      </c>
      <c r="AI19" s="37">
        <f t="shared" si="26"/>
      </c>
      <c r="AJ19" s="37">
        <f t="shared" si="27"/>
      </c>
      <c r="AK19" s="37">
        <f t="shared" si="28"/>
      </c>
      <c r="AL19" s="40">
        <f t="shared" si="29"/>
      </c>
      <c r="AM19" s="38" t="s">
        <v>160</v>
      </c>
      <c r="AN19" s="37">
        <v>463</v>
      </c>
      <c r="AO19" s="37">
        <v>405</v>
      </c>
      <c r="AP19" s="48">
        <f t="shared" si="30"/>
        <v>1875.26</v>
      </c>
      <c r="AQ19" s="55"/>
      <c r="AR19" s="41">
        <f t="shared" si="18"/>
        <v>4.630291666666667</v>
      </c>
      <c r="AS19" s="42">
        <f t="shared" si="21"/>
        <v>117</v>
      </c>
      <c r="AT19" s="50">
        <f t="shared" si="19"/>
        <v>541.74</v>
      </c>
      <c r="AU19" s="50"/>
      <c r="AV19" s="50"/>
      <c r="AW19" s="50"/>
      <c r="AX19" s="50"/>
      <c r="AY19" s="51"/>
    </row>
    <row r="20" spans="1:51" ht="15">
      <c r="A20" s="37">
        <v>3</v>
      </c>
      <c r="B20" s="37">
        <v>0</v>
      </c>
      <c r="C20" s="38" t="s">
        <v>208</v>
      </c>
      <c r="D20" s="37" t="s">
        <v>81</v>
      </c>
      <c r="E20" s="37" t="s">
        <v>26</v>
      </c>
      <c r="F20" s="46" t="e">
        <f>IF(#REF!="","",IF(C20=#REF!,A20*360+B20*30,""))</f>
        <v>#REF!</v>
      </c>
      <c r="G20" s="46" t="e">
        <f t="shared" si="32"/>
        <v>#REF!</v>
      </c>
      <c r="H20" s="46" t="e">
        <f>IF(D20=#REF!,IF(C20=#REF!,Calcul_périodes!$AI$8,0))</f>
        <v>#REF!</v>
      </c>
      <c r="I20" s="46" t="e">
        <f>IF(D20=#REF!,IF(C20=#REF!,Calcul_périodes!$AI$16,0))</f>
        <v>#REF!</v>
      </c>
      <c r="J20" s="46" t="e">
        <f>IF(D20=#REF!,IF(C20=#REF!,Calcul_périodes!$AI$24,0))</f>
        <v>#REF!</v>
      </c>
      <c r="K20" s="46" t="e">
        <f t="shared" si="31"/>
        <v>#REF!</v>
      </c>
      <c r="L20" s="47" t="e">
        <f t="shared" si="1"/>
        <v>#REF!</v>
      </c>
      <c r="M20" s="37">
        <v>418</v>
      </c>
      <c r="N20" s="37">
        <v>371</v>
      </c>
      <c r="O20" s="48">
        <f t="shared" si="2"/>
        <v>1717.83</v>
      </c>
      <c r="P20" s="49">
        <v>5556.35</v>
      </c>
      <c r="Q20" s="38" t="s">
        <v>202</v>
      </c>
      <c r="R20" s="37" t="e">
        <f t="shared" si="3"/>
        <v>#REF!</v>
      </c>
      <c r="S20" s="37" t="e">
        <f t="shared" si="33"/>
        <v>#REF!</v>
      </c>
      <c r="T20" s="37" t="e">
        <f t="shared" si="5"/>
        <v>#REF!</v>
      </c>
      <c r="U20" s="37" t="e">
        <f t="shared" si="6"/>
        <v>#REF!</v>
      </c>
      <c r="V20" s="37" t="e">
        <f t="shared" si="7"/>
        <v>#REF!</v>
      </c>
      <c r="W20" s="37" t="e">
        <f t="shared" si="8"/>
        <v>#REF!</v>
      </c>
      <c r="X20" s="37" t="e">
        <f t="shared" si="9"/>
        <v>#REF!</v>
      </c>
      <c r="Y20" s="37" t="e">
        <f t="shared" si="10"/>
        <v>#REF!</v>
      </c>
      <c r="Z20" s="37" t="e">
        <f t="shared" si="11"/>
        <v>#REF!</v>
      </c>
      <c r="AB20" s="38" t="s">
        <v>161</v>
      </c>
      <c r="AC20" s="38">
        <f t="shared" si="22"/>
      </c>
      <c r="AD20" s="37" t="e">
        <f t="shared" si="23"/>
        <v>#N/A</v>
      </c>
      <c r="AE20" s="38">
        <f t="shared" si="34"/>
      </c>
      <c r="AF20" s="37" t="e">
        <f t="shared" si="35"/>
        <v>#N/A</v>
      </c>
      <c r="AG20" s="37">
        <f t="shared" si="24"/>
      </c>
      <c r="AH20" s="37">
        <f t="shared" si="25"/>
      </c>
      <c r="AI20" s="37">
        <f t="shared" si="26"/>
      </c>
      <c r="AJ20" s="37">
        <f t="shared" si="27"/>
      </c>
      <c r="AK20" s="37">
        <f t="shared" si="28"/>
      </c>
      <c r="AL20" s="40">
        <f t="shared" si="29"/>
      </c>
      <c r="AM20" s="38" t="s">
        <v>161</v>
      </c>
      <c r="AN20" s="37">
        <v>493</v>
      </c>
      <c r="AO20" s="37">
        <v>425</v>
      </c>
      <c r="AP20" s="48">
        <f t="shared" si="30"/>
        <v>1967.87</v>
      </c>
      <c r="AQ20" s="55"/>
      <c r="AR20" s="41">
        <f t="shared" si="18"/>
        <v>4.630291666666667</v>
      </c>
      <c r="AS20" s="42">
        <f t="shared" si="21"/>
        <v>118</v>
      </c>
      <c r="AT20" s="50">
        <f t="shared" si="19"/>
        <v>546.37</v>
      </c>
      <c r="AU20" s="50"/>
      <c r="AV20" s="50"/>
      <c r="AW20" s="50"/>
      <c r="AX20" s="50"/>
      <c r="AY20" s="51"/>
    </row>
    <row r="21" spans="1:51" ht="15">
      <c r="A21" s="37">
        <v>3</v>
      </c>
      <c r="B21" s="37">
        <v>0</v>
      </c>
      <c r="C21" s="38" t="s">
        <v>208</v>
      </c>
      <c r="D21" s="37" t="s">
        <v>81</v>
      </c>
      <c r="E21" s="37" t="s">
        <v>27</v>
      </c>
      <c r="F21" s="46" t="e">
        <f>IF(#REF!="","",IF(C21=#REF!,A21*360+B21*30,""))</f>
        <v>#REF!</v>
      </c>
      <c r="G21" s="46" t="e">
        <f t="shared" si="32"/>
        <v>#REF!</v>
      </c>
      <c r="H21" s="46" t="e">
        <f>IF(D21=#REF!,IF(C21=#REF!,Calcul_périodes!$AI$8,0))</f>
        <v>#REF!</v>
      </c>
      <c r="I21" s="46" t="e">
        <f>IF(D21=#REF!,IF(C21=#REF!,Calcul_périodes!$AI$16,0))</f>
        <v>#REF!</v>
      </c>
      <c r="J21" s="46" t="e">
        <f>IF(D21=#REF!,IF(C21=#REF!,Calcul_périodes!$AI$24,0))</f>
        <v>#REF!</v>
      </c>
      <c r="K21" s="46" t="e">
        <f t="shared" si="31"/>
        <v>#REF!</v>
      </c>
      <c r="L21" s="47" t="e">
        <f t="shared" si="1"/>
        <v>#REF!</v>
      </c>
      <c r="M21" s="37">
        <v>436</v>
      </c>
      <c r="N21" s="37">
        <v>384</v>
      </c>
      <c r="O21" s="48">
        <f t="shared" si="2"/>
        <v>1778.03</v>
      </c>
      <c r="P21" s="49">
        <v>5556.35</v>
      </c>
      <c r="Q21" s="38" t="s">
        <v>203</v>
      </c>
      <c r="R21" s="37" t="e">
        <f t="shared" si="3"/>
        <v>#REF!</v>
      </c>
      <c r="S21" s="37" t="e">
        <f t="shared" si="33"/>
        <v>#REF!</v>
      </c>
      <c r="T21" s="37" t="e">
        <f t="shared" si="5"/>
        <v>#REF!</v>
      </c>
      <c r="U21" s="37" t="e">
        <f t="shared" si="6"/>
        <v>#REF!</v>
      </c>
      <c r="V21" s="37" t="e">
        <f t="shared" si="7"/>
        <v>#REF!</v>
      </c>
      <c r="W21" s="37" t="e">
        <f t="shared" si="8"/>
        <v>#REF!</v>
      </c>
      <c r="X21" s="37" t="e">
        <f t="shared" si="9"/>
        <v>#REF!</v>
      </c>
      <c r="Y21" s="37" t="e">
        <f t="shared" si="10"/>
        <v>#REF!</v>
      </c>
      <c r="Z21" s="37" t="e">
        <f t="shared" si="11"/>
        <v>#REF!</v>
      </c>
      <c r="AB21" s="38" t="s">
        <v>162</v>
      </c>
      <c r="AC21" s="38">
        <f t="shared" si="22"/>
      </c>
      <c r="AD21" s="37" t="e">
        <f t="shared" si="23"/>
        <v>#N/A</v>
      </c>
      <c r="AE21" s="38">
        <f t="shared" si="34"/>
      </c>
      <c r="AF21" s="37" t="e">
        <f t="shared" si="35"/>
        <v>#N/A</v>
      </c>
      <c r="AG21" s="37">
        <f t="shared" si="24"/>
      </c>
      <c r="AH21" s="37">
        <f t="shared" si="25"/>
      </c>
      <c r="AI21" s="37">
        <f t="shared" si="26"/>
      </c>
      <c r="AJ21" s="37">
        <f t="shared" si="27"/>
      </c>
      <c r="AK21" s="37">
        <f t="shared" si="28"/>
      </c>
      <c r="AL21" s="40">
        <f t="shared" si="29"/>
      </c>
      <c r="AM21" s="38" t="s">
        <v>162</v>
      </c>
      <c r="AN21" s="37">
        <v>518</v>
      </c>
      <c r="AO21" s="37">
        <v>445</v>
      </c>
      <c r="AP21" s="48">
        <f t="shared" si="30"/>
        <v>2060.47</v>
      </c>
      <c r="AQ21" s="55"/>
      <c r="AR21" s="41">
        <f t="shared" si="18"/>
        <v>4.630291666666667</v>
      </c>
      <c r="AS21" s="42">
        <f t="shared" si="21"/>
        <v>119</v>
      </c>
      <c r="AT21" s="50">
        <f t="shared" si="19"/>
        <v>551</v>
      </c>
      <c r="AU21" s="50"/>
      <c r="AV21" s="50"/>
      <c r="AW21" s="50"/>
      <c r="AX21" s="50"/>
      <c r="AY21" s="51"/>
    </row>
    <row r="22" spans="1:51" ht="15">
      <c r="A22" s="37">
        <v>3</v>
      </c>
      <c r="B22" s="37">
        <v>0</v>
      </c>
      <c r="C22" s="38" t="s">
        <v>208</v>
      </c>
      <c r="D22" s="37" t="s">
        <v>81</v>
      </c>
      <c r="E22" s="37" t="s">
        <v>28</v>
      </c>
      <c r="F22" s="46" t="e">
        <f>IF(#REF!="","",IF(C22=#REF!,A22*360+B22*30,""))</f>
        <v>#REF!</v>
      </c>
      <c r="G22" s="46" t="e">
        <f t="shared" si="32"/>
        <v>#REF!</v>
      </c>
      <c r="H22" s="46" t="e">
        <f>IF(D22=#REF!,IF(C22=#REF!,Calcul_périodes!$AI$8,0))</f>
        <v>#REF!</v>
      </c>
      <c r="I22" s="46" t="e">
        <f>IF(D22=#REF!,IF(C22=#REF!,Calcul_périodes!$AI$16,0))</f>
        <v>#REF!</v>
      </c>
      <c r="J22" s="46" t="e">
        <f>IF(D22=#REF!,IF(C22=#REF!,Calcul_périodes!$AI$24,0))</f>
        <v>#REF!</v>
      </c>
      <c r="K22" s="46" t="e">
        <f t="shared" si="31"/>
        <v>#REF!</v>
      </c>
      <c r="L22" s="47" t="e">
        <f t="shared" si="1"/>
        <v>#REF!</v>
      </c>
      <c r="M22" s="37">
        <v>457</v>
      </c>
      <c r="N22" s="37">
        <v>400</v>
      </c>
      <c r="O22" s="48">
        <f t="shared" si="2"/>
        <v>1852.11</v>
      </c>
      <c r="P22" s="49">
        <v>5556.35</v>
      </c>
      <c r="Q22" s="38" t="s">
        <v>204</v>
      </c>
      <c r="R22" s="37" t="e">
        <f t="shared" si="3"/>
        <v>#REF!</v>
      </c>
      <c r="S22" s="37" t="e">
        <f t="shared" si="33"/>
        <v>#REF!</v>
      </c>
      <c r="T22" s="37" t="e">
        <f t="shared" si="5"/>
        <v>#REF!</v>
      </c>
      <c r="U22" s="37" t="e">
        <f t="shared" si="6"/>
        <v>#REF!</v>
      </c>
      <c r="V22" s="37" t="e">
        <f t="shared" si="7"/>
        <v>#REF!</v>
      </c>
      <c r="W22" s="37" t="e">
        <f t="shared" si="8"/>
        <v>#REF!</v>
      </c>
      <c r="X22" s="37" t="e">
        <f t="shared" si="9"/>
        <v>#REF!</v>
      </c>
      <c r="Y22" s="37" t="e">
        <f t="shared" si="10"/>
        <v>#REF!</v>
      </c>
      <c r="Z22" s="37" t="e">
        <f t="shared" si="11"/>
        <v>#REF!</v>
      </c>
      <c r="AB22" s="38" t="s">
        <v>163</v>
      </c>
      <c r="AC22" s="38">
        <f t="shared" si="22"/>
      </c>
      <c r="AD22" s="37" t="e">
        <f t="shared" si="23"/>
        <v>#N/A</v>
      </c>
      <c r="AE22" s="38">
        <f t="shared" si="34"/>
      </c>
      <c r="AF22" s="37" t="e">
        <f t="shared" si="35"/>
        <v>#N/A</v>
      </c>
      <c r="AG22" s="37">
        <f t="shared" si="24"/>
      </c>
      <c r="AH22" s="37">
        <f t="shared" si="25"/>
      </c>
      <c r="AI22" s="37">
        <f t="shared" si="26"/>
      </c>
      <c r="AJ22" s="37">
        <f t="shared" si="27"/>
      </c>
      <c r="AK22" s="37">
        <f t="shared" si="28"/>
      </c>
      <c r="AL22" s="40">
        <f t="shared" si="29"/>
      </c>
      <c r="AM22" s="38" t="s">
        <v>163</v>
      </c>
      <c r="AN22" s="37">
        <v>551</v>
      </c>
      <c r="AO22" s="37">
        <v>468</v>
      </c>
      <c r="AP22" s="48">
        <f t="shared" si="30"/>
        <v>2166.97</v>
      </c>
      <c r="AQ22" s="55"/>
      <c r="AR22" s="41">
        <f t="shared" si="18"/>
        <v>4.630291666666667</v>
      </c>
      <c r="AS22" s="42">
        <f t="shared" si="21"/>
        <v>120</v>
      </c>
      <c r="AT22" s="50">
        <f t="shared" si="19"/>
        <v>555.63</v>
      </c>
      <c r="AU22" s="50"/>
      <c r="AV22" s="50"/>
      <c r="AW22" s="50"/>
      <c r="AX22" s="50"/>
      <c r="AY22" s="51"/>
    </row>
    <row r="23" spans="1:51" ht="15">
      <c r="A23" s="37">
        <v>3</v>
      </c>
      <c r="B23" s="37">
        <v>0</v>
      </c>
      <c r="C23" s="38" t="s">
        <v>208</v>
      </c>
      <c r="D23" s="37" t="s">
        <v>81</v>
      </c>
      <c r="E23" s="37" t="s">
        <v>29</v>
      </c>
      <c r="F23" s="46" t="e">
        <f>IF(#REF!="","",IF(C23=#REF!,A23*360+B23*30,""))</f>
        <v>#REF!</v>
      </c>
      <c r="G23" s="46" t="e">
        <f t="shared" si="32"/>
        <v>#REF!</v>
      </c>
      <c r="H23" s="46" t="e">
        <f>IF(D23=#REF!,IF(C23=#REF!,Calcul_périodes!$AI$8,0))</f>
        <v>#REF!</v>
      </c>
      <c r="I23" s="46" t="e">
        <f>IF(D23=#REF!,IF(C23=#REF!,Calcul_périodes!$AI$16,0))</f>
        <v>#REF!</v>
      </c>
      <c r="J23" s="46" t="e">
        <f>IF(D23=#REF!,IF(C23=#REF!,Calcul_périodes!$AI$24,0))</f>
        <v>#REF!</v>
      </c>
      <c r="K23" s="46" t="e">
        <f t="shared" si="31"/>
        <v>#REF!</v>
      </c>
      <c r="L23" s="47" t="e">
        <f t="shared" si="1"/>
        <v>#REF!</v>
      </c>
      <c r="M23" s="37">
        <v>486</v>
      </c>
      <c r="N23" s="37">
        <v>420</v>
      </c>
      <c r="O23" s="48">
        <f t="shared" si="2"/>
        <v>1944.72</v>
      </c>
      <c r="P23" s="49">
        <v>5556.35</v>
      </c>
      <c r="Q23" s="38" t="s">
        <v>205</v>
      </c>
      <c r="R23" s="37" t="e">
        <f t="shared" si="3"/>
        <v>#REF!</v>
      </c>
      <c r="S23" s="37" t="e">
        <f t="shared" si="33"/>
        <v>#REF!</v>
      </c>
      <c r="T23" s="37" t="e">
        <f t="shared" si="5"/>
        <v>#REF!</v>
      </c>
      <c r="U23" s="37" t="e">
        <f t="shared" si="6"/>
        <v>#REF!</v>
      </c>
      <c r="V23" s="37" t="e">
        <f t="shared" si="7"/>
        <v>#REF!</v>
      </c>
      <c r="W23" s="37" t="e">
        <f t="shared" si="8"/>
        <v>#REF!</v>
      </c>
      <c r="X23" s="37" t="e">
        <f t="shared" si="9"/>
        <v>#REF!</v>
      </c>
      <c r="Y23" s="37" t="e">
        <f t="shared" si="10"/>
        <v>#REF!</v>
      </c>
      <c r="Z23" s="37" t="e">
        <f t="shared" si="11"/>
        <v>#REF!</v>
      </c>
      <c r="AB23" s="38" t="s">
        <v>164</v>
      </c>
      <c r="AC23" s="38">
        <f t="shared" si="22"/>
      </c>
      <c r="AD23" s="37" t="e">
        <f t="shared" si="23"/>
        <v>#N/A</v>
      </c>
      <c r="AE23" s="38">
        <f t="shared" si="34"/>
      </c>
      <c r="AF23" s="37" t="e">
        <f t="shared" si="35"/>
        <v>#N/A</v>
      </c>
      <c r="AG23" s="37">
        <f t="shared" si="24"/>
      </c>
      <c r="AH23" s="37">
        <f t="shared" si="25"/>
      </c>
      <c r="AI23" s="37">
        <f t="shared" si="26"/>
      </c>
      <c r="AJ23" s="37">
        <f t="shared" si="27"/>
      </c>
      <c r="AK23" s="37">
        <f t="shared" si="28"/>
      </c>
      <c r="AL23" s="40">
        <f t="shared" si="29"/>
      </c>
      <c r="AM23" s="38" t="s">
        <v>164</v>
      </c>
      <c r="AN23" s="37">
        <v>581</v>
      </c>
      <c r="AO23" s="37">
        <v>491</v>
      </c>
      <c r="AP23" s="48">
        <f t="shared" si="30"/>
        <v>2273.47</v>
      </c>
      <c r="AQ23" s="55"/>
      <c r="AR23" s="41">
        <f t="shared" si="18"/>
        <v>4.630291666666667</v>
      </c>
      <c r="AS23" s="42">
        <f t="shared" si="21"/>
        <v>121</v>
      </c>
      <c r="AT23" s="50">
        <f t="shared" si="19"/>
        <v>560.26</v>
      </c>
      <c r="AU23" s="50"/>
      <c r="AV23" s="50"/>
      <c r="AW23" s="50"/>
      <c r="AX23" s="50"/>
      <c r="AY23" s="51"/>
    </row>
    <row r="24" spans="1:51" ht="15">
      <c r="A24" s="37">
        <v>3</v>
      </c>
      <c r="B24" s="37">
        <v>0</v>
      </c>
      <c r="C24" s="38" t="s">
        <v>208</v>
      </c>
      <c r="D24" s="37" t="s">
        <v>81</v>
      </c>
      <c r="E24" s="37" t="s">
        <v>30</v>
      </c>
      <c r="F24" s="46" t="e">
        <f>IF(#REF!="","",IF(C24=#REF!,A24*360+B24*30,""))</f>
        <v>#REF!</v>
      </c>
      <c r="G24" s="46" t="e">
        <f t="shared" si="32"/>
        <v>#REF!</v>
      </c>
      <c r="H24" s="46" t="e">
        <f>IF(D24=#REF!,IF(C24=#REF!,Calcul_périodes!$AI$8,0))</f>
        <v>#REF!</v>
      </c>
      <c r="I24" s="46" t="e">
        <f>IF(D24=#REF!,IF(C24=#REF!,Calcul_périodes!$AI$16,0))</f>
        <v>#REF!</v>
      </c>
      <c r="J24" s="46" t="e">
        <f>IF(D24=#REF!,IF(C24=#REF!,Calcul_périodes!$AI$24,0))</f>
        <v>#REF!</v>
      </c>
      <c r="K24" s="46" t="e">
        <f t="shared" si="31"/>
        <v>#REF!</v>
      </c>
      <c r="L24" s="47" t="e">
        <f t="shared" si="1"/>
        <v>#REF!</v>
      </c>
      <c r="M24" s="37">
        <v>516</v>
      </c>
      <c r="N24" s="37">
        <v>443</v>
      </c>
      <c r="O24" s="48">
        <f t="shared" si="2"/>
        <v>2051.21</v>
      </c>
      <c r="P24" s="49">
        <v>5556.35</v>
      </c>
      <c r="Q24" s="38" t="s">
        <v>206</v>
      </c>
      <c r="R24" s="37" t="e">
        <f t="shared" si="3"/>
        <v>#REF!</v>
      </c>
      <c r="S24" s="37" t="e">
        <f t="shared" si="33"/>
        <v>#REF!</v>
      </c>
      <c r="T24" s="37" t="e">
        <f t="shared" si="5"/>
        <v>#REF!</v>
      </c>
      <c r="U24" s="37" t="e">
        <f t="shared" si="6"/>
        <v>#REF!</v>
      </c>
      <c r="V24" s="37" t="e">
        <f t="shared" si="7"/>
        <v>#REF!</v>
      </c>
      <c r="W24" s="37" t="e">
        <f t="shared" si="8"/>
        <v>#REF!</v>
      </c>
      <c r="X24" s="37" t="e">
        <f t="shared" si="9"/>
        <v>#REF!</v>
      </c>
      <c r="Y24" s="37" t="e">
        <f t="shared" si="10"/>
        <v>#REF!</v>
      </c>
      <c r="Z24" s="37" t="e">
        <f t="shared" si="11"/>
        <v>#REF!</v>
      </c>
      <c r="AB24" s="38" t="s">
        <v>165</v>
      </c>
      <c r="AC24" s="38">
        <f t="shared" si="22"/>
      </c>
      <c r="AD24" s="37" t="e">
        <f t="shared" si="23"/>
        <v>#N/A</v>
      </c>
      <c r="AE24" s="38">
        <f>IF(AC24="","",AB23)</f>
      </c>
      <c r="AF24" s="37" t="e">
        <f t="shared" si="35"/>
        <v>#N/A</v>
      </c>
      <c r="AG24" s="37">
        <f t="shared" si="24"/>
      </c>
      <c r="AH24" s="37">
        <f t="shared" si="25"/>
      </c>
      <c r="AI24" s="37">
        <f t="shared" si="26"/>
      </c>
      <c r="AJ24" s="37">
        <f t="shared" si="27"/>
      </c>
      <c r="AK24" s="37">
        <f t="shared" si="28"/>
      </c>
      <c r="AL24" s="40">
        <f t="shared" si="29"/>
      </c>
      <c r="AM24" s="38" t="s">
        <v>165</v>
      </c>
      <c r="AN24" s="37">
        <v>614</v>
      </c>
      <c r="AO24" s="37">
        <v>515</v>
      </c>
      <c r="AP24" s="48">
        <f t="shared" si="30"/>
        <v>2384.6</v>
      </c>
      <c r="AQ24" s="55"/>
      <c r="AR24" s="41">
        <f t="shared" si="18"/>
        <v>4.630291666666667</v>
      </c>
      <c r="AS24" s="42">
        <f t="shared" si="21"/>
        <v>122</v>
      </c>
      <c r="AT24" s="50">
        <f t="shared" si="19"/>
        <v>564.89</v>
      </c>
      <c r="AU24" s="50"/>
      <c r="AV24" s="50"/>
      <c r="AW24" s="50"/>
      <c r="AX24" s="50"/>
      <c r="AY24" s="51"/>
    </row>
    <row r="25" spans="1:51" ht="15">
      <c r="A25" s="37">
        <v>4</v>
      </c>
      <c r="B25" s="37">
        <v>0</v>
      </c>
      <c r="C25" s="38" t="s">
        <v>208</v>
      </c>
      <c r="D25" s="37" t="s">
        <v>81</v>
      </c>
      <c r="E25" s="37" t="s">
        <v>33</v>
      </c>
      <c r="F25" s="46" t="e">
        <f>IF(#REF!="","",IF(C25=#REF!,A25*360+B25*30,""))</f>
        <v>#REF!</v>
      </c>
      <c r="G25" s="46" t="e">
        <f t="shared" si="32"/>
        <v>#REF!</v>
      </c>
      <c r="H25" s="46" t="e">
        <f>IF(D25=#REF!,IF(C25=#REF!,Calcul_périodes!$AI$8,0))</f>
        <v>#REF!</v>
      </c>
      <c r="I25" s="46" t="e">
        <f>IF(D25=#REF!,IF(C25=#REF!,Calcul_périodes!$AI$16,0))</f>
        <v>#REF!</v>
      </c>
      <c r="J25" s="46" t="e">
        <f>IF(D25=#REF!,IF(C25=#REF!,Calcul_périodes!$AI$24,0))</f>
        <v>#REF!</v>
      </c>
      <c r="K25" s="46" t="e">
        <f t="shared" si="31"/>
        <v>#REF!</v>
      </c>
      <c r="L25" s="47" t="e">
        <f t="shared" si="1"/>
        <v>#REF!</v>
      </c>
      <c r="M25" s="37">
        <v>548</v>
      </c>
      <c r="N25" s="37">
        <v>466</v>
      </c>
      <c r="O25" s="48">
        <f t="shared" si="2"/>
        <v>2157.71</v>
      </c>
      <c r="P25" s="49">
        <v>5556.35</v>
      </c>
      <c r="Q25" s="38" t="s">
        <v>207</v>
      </c>
      <c r="R25" s="37" t="e">
        <f t="shared" si="3"/>
        <v>#REF!</v>
      </c>
      <c r="S25" s="37" t="e">
        <f t="shared" si="33"/>
        <v>#REF!</v>
      </c>
      <c r="T25" s="37" t="e">
        <f t="shared" si="5"/>
        <v>#REF!</v>
      </c>
      <c r="U25" s="37" t="e">
        <f t="shared" si="6"/>
        <v>#REF!</v>
      </c>
      <c r="V25" s="37" t="e">
        <f t="shared" si="7"/>
        <v>#REF!</v>
      </c>
      <c r="W25" s="37" t="e">
        <f t="shared" si="8"/>
        <v>#REF!</v>
      </c>
      <c r="X25" s="37" t="e">
        <f t="shared" si="9"/>
        <v>#REF!</v>
      </c>
      <c r="Y25" s="37" t="e">
        <f t="shared" si="10"/>
        <v>#REF!</v>
      </c>
      <c r="Z25" s="37" t="e">
        <f t="shared" si="11"/>
        <v>#REF!</v>
      </c>
      <c r="AG25" s="42">
        <f>SUM(AG12:AG24)</f>
        <v>0</v>
      </c>
      <c r="AH25" s="42">
        <f>SUM(AH12:AH24)</f>
        <v>0</v>
      </c>
      <c r="AI25" s="42">
        <f>SUM(AI12:AI24)</f>
        <v>0</v>
      </c>
      <c r="AR25" s="41">
        <f t="shared" si="18"/>
        <v>4.630291666666667</v>
      </c>
      <c r="AS25" s="42">
        <f t="shared" si="21"/>
        <v>123</v>
      </c>
      <c r="AT25" s="50">
        <f t="shared" si="19"/>
        <v>569.52</v>
      </c>
      <c r="AU25" s="50"/>
      <c r="AV25" s="50"/>
      <c r="AW25" s="50"/>
      <c r="AX25" s="50"/>
      <c r="AY25" s="51"/>
    </row>
    <row r="26" spans="1:51" ht="15">
      <c r="A26" s="37">
        <v>4</v>
      </c>
      <c r="B26" s="37">
        <v>0</v>
      </c>
      <c r="C26" s="38" t="s">
        <v>208</v>
      </c>
      <c r="D26" s="37" t="s">
        <v>81</v>
      </c>
      <c r="E26" s="37" t="s">
        <v>31</v>
      </c>
      <c r="F26" s="46" t="e">
        <f>IF(#REF!="","",IF(C26=#REF!,A26*360+B26*30,""))</f>
        <v>#REF!</v>
      </c>
      <c r="G26" s="46" t="e">
        <f t="shared" si="32"/>
        <v>#REF!</v>
      </c>
      <c r="H26" s="46" t="e">
        <f>IF(D26=#REF!,IF(C26=#REF!,Calcul_périodes!$AI$8,0))</f>
        <v>#REF!</v>
      </c>
      <c r="I26" s="46" t="e">
        <f>IF(D26=#REF!,IF(C26=#REF!,Calcul_périodes!$AI$16,0))</f>
        <v>#REF!</v>
      </c>
      <c r="J26" s="46" t="e">
        <f>IF(D26=#REF!,IF(C26=#REF!,Calcul_périodes!$AI$24,0))</f>
        <v>#REF!</v>
      </c>
      <c r="K26" s="46" t="e">
        <f t="shared" si="31"/>
        <v>#REF!</v>
      </c>
      <c r="L26" s="47" t="e">
        <f t="shared" si="1"/>
        <v>#REF!</v>
      </c>
      <c r="M26" s="37">
        <v>576</v>
      </c>
      <c r="N26" s="37">
        <v>486</v>
      </c>
      <c r="O26" s="48">
        <f t="shared" si="2"/>
        <v>2250.32</v>
      </c>
      <c r="P26" s="49">
        <v>5556.35</v>
      </c>
      <c r="Q26" s="38" t="s">
        <v>209</v>
      </c>
      <c r="R26" s="37" t="e">
        <f t="shared" si="3"/>
        <v>#REF!</v>
      </c>
      <c r="S26" s="37" t="e">
        <f t="shared" si="33"/>
        <v>#REF!</v>
      </c>
      <c r="T26" s="37" t="e">
        <f t="shared" si="5"/>
        <v>#REF!</v>
      </c>
      <c r="U26" s="37" t="e">
        <f t="shared" si="6"/>
        <v>#REF!</v>
      </c>
      <c r="V26" s="37" t="e">
        <f t="shared" si="7"/>
        <v>#REF!</v>
      </c>
      <c r="W26" s="37" t="e">
        <f t="shared" si="8"/>
        <v>#REF!</v>
      </c>
      <c r="X26" s="37" t="e">
        <f t="shared" si="9"/>
        <v>#REF!</v>
      </c>
      <c r="Y26" s="37" t="e">
        <f t="shared" si="10"/>
        <v>#REF!</v>
      </c>
      <c r="Z26" s="37" t="e">
        <f t="shared" si="11"/>
        <v>#REF!</v>
      </c>
      <c r="AH26" s="42"/>
      <c r="AI26" s="42"/>
      <c r="AR26" s="41">
        <f t="shared" si="18"/>
        <v>4.630291666666667</v>
      </c>
      <c r="AS26" s="42">
        <f t="shared" si="21"/>
        <v>124</v>
      </c>
      <c r="AT26" s="50">
        <f t="shared" si="19"/>
        <v>574.15</v>
      </c>
      <c r="AU26" s="50"/>
      <c r="AV26" s="50"/>
      <c r="AW26" s="50"/>
      <c r="AX26" s="50"/>
      <c r="AY26" s="51"/>
    </row>
    <row r="27" spans="1:51" ht="15">
      <c r="A27" s="37">
        <v>0</v>
      </c>
      <c r="B27" s="37">
        <v>0</v>
      </c>
      <c r="C27" s="56" t="s">
        <v>20</v>
      </c>
      <c r="D27" s="37" t="s">
        <v>81</v>
      </c>
      <c r="E27" s="37" t="s">
        <v>32</v>
      </c>
      <c r="F27" s="46" t="e">
        <f>IF(#REF!="","",IF(C27=#REF!,A27*360+B27*30,""))</f>
        <v>#REF!</v>
      </c>
      <c r="G27" s="46" t="e">
        <f>F27</f>
        <v>#REF!</v>
      </c>
      <c r="H27" s="46" t="e">
        <f>IF(D27=#REF!,IF(C27=#REF!,Calcul_périodes!$AI$8,0))</f>
        <v>#REF!</v>
      </c>
      <c r="I27" s="46" t="e">
        <f>IF(D27=#REF!,IF(C27=#REF!,Calcul_périodes!$AI$16,0))</f>
        <v>#REF!</v>
      </c>
      <c r="J27" s="46" t="e">
        <f>IF(D27=#REF!,IF(C27=#REF!,Calcul_périodes!$AI$24,0))</f>
        <v>#REF!</v>
      </c>
      <c r="K27" s="46" t="e">
        <f t="shared" si="31"/>
        <v>#REF!</v>
      </c>
      <c r="L27" s="47" t="e">
        <f t="shared" si="1"/>
        <v>#REF!</v>
      </c>
      <c r="M27" s="37">
        <v>325</v>
      </c>
      <c r="N27" s="37">
        <v>314</v>
      </c>
      <c r="O27" s="48">
        <f t="shared" si="2"/>
        <v>1453.91</v>
      </c>
      <c r="P27" s="49">
        <v>5556.35</v>
      </c>
      <c r="Q27" s="38" t="s">
        <v>196</v>
      </c>
      <c r="R27" s="37" t="e">
        <f t="shared" si="3"/>
        <v>#REF!</v>
      </c>
      <c r="S27" s="37" t="e">
        <f>IF(R27="OUI",IF(K27&gt;=360,K27-L27,IF(K27&lt;360,K27,0)))</f>
        <v>#REF!</v>
      </c>
      <c r="T27" s="37" t="e">
        <f t="shared" si="5"/>
        <v>#REF!</v>
      </c>
      <c r="U27" s="37" t="e">
        <f t="shared" si="6"/>
        <v>#REF!</v>
      </c>
      <c r="V27" s="37" t="e">
        <f t="shared" si="7"/>
        <v>#REF!</v>
      </c>
      <c r="W27" s="37" t="e">
        <f t="shared" si="8"/>
        <v>#REF!</v>
      </c>
      <c r="X27" s="37" t="e">
        <f t="shared" si="9"/>
        <v>#REF!</v>
      </c>
      <c r="Y27" s="37" t="e">
        <f t="shared" si="10"/>
        <v>#REF!</v>
      </c>
      <c r="Z27" s="37" t="e">
        <f t="shared" si="11"/>
        <v>#REF!</v>
      </c>
      <c r="AB27" s="42">
        <f>CONCATENATE(AE12,AE13,AE14,AE15,AE16,AE17,AE18,AE19,AE20,AE21,AE22,AE23,AE24)</f>
      </c>
      <c r="AR27" s="41">
        <f t="shared" si="18"/>
        <v>4.630291666666667</v>
      </c>
      <c r="AS27" s="42">
        <f t="shared" si="21"/>
        <v>125</v>
      </c>
      <c r="AT27" s="50">
        <f t="shared" si="19"/>
        <v>578.78</v>
      </c>
      <c r="AU27" s="50"/>
      <c r="AV27" s="50"/>
      <c r="AW27" s="50"/>
      <c r="AX27" s="50"/>
      <c r="AY27" s="51"/>
    </row>
    <row r="28" spans="1:51" ht="15">
      <c r="A28" s="37">
        <v>1</v>
      </c>
      <c r="B28" s="37">
        <v>0</v>
      </c>
      <c r="C28" s="56" t="s">
        <v>20</v>
      </c>
      <c r="D28" s="37" t="s">
        <v>81</v>
      </c>
      <c r="E28" s="37" t="s">
        <v>21</v>
      </c>
      <c r="F28" s="46" t="e">
        <f>IF(#REF!="","",IF(C28=#REF!,A28*360+B28*30,""))</f>
        <v>#REF!</v>
      </c>
      <c r="G28" s="46" t="e">
        <f>IF(F28="","",G27+F28)</f>
        <v>#REF!</v>
      </c>
      <c r="H28" s="46" t="e">
        <f>IF(D28=#REF!,IF(C28=#REF!,Calcul_périodes!$AI$8,0))</f>
        <v>#REF!</v>
      </c>
      <c r="I28" s="46" t="e">
        <f>IF(D28=#REF!,IF(C28=#REF!,Calcul_périodes!$AI$16,0))</f>
        <v>#REF!</v>
      </c>
      <c r="J28" s="46" t="e">
        <f>IF(D28=#REF!,IF(C28=#REF!,Calcul_périodes!$AI$24,0))</f>
        <v>#REF!</v>
      </c>
      <c r="K28" s="46" t="e">
        <f t="shared" si="31"/>
        <v>#REF!</v>
      </c>
      <c r="L28" s="47" t="e">
        <f t="shared" si="1"/>
        <v>#REF!</v>
      </c>
      <c r="M28" s="37">
        <v>333</v>
      </c>
      <c r="N28" s="37">
        <v>316</v>
      </c>
      <c r="O28" s="48">
        <f t="shared" si="2"/>
        <v>1463.17</v>
      </c>
      <c r="P28" s="49">
        <v>5556.35</v>
      </c>
      <c r="Q28" s="38" t="s">
        <v>197</v>
      </c>
      <c r="R28" s="37" t="e">
        <f t="shared" si="3"/>
        <v>#REF!</v>
      </c>
      <c r="S28" s="37" t="e">
        <f aca="true" t="shared" si="36" ref="S28:S39">IF(R28="OUI",IF(K28&gt;=360,K28-L28,IF(K28&lt;360,K28,0)))</f>
        <v>#REF!</v>
      </c>
      <c r="T28" s="37" t="e">
        <f t="shared" si="5"/>
        <v>#REF!</v>
      </c>
      <c r="U28" s="37" t="e">
        <f t="shared" si="6"/>
        <v>#REF!</v>
      </c>
      <c r="V28" s="37" t="e">
        <f t="shared" si="7"/>
        <v>#REF!</v>
      </c>
      <c r="W28" s="37" t="e">
        <f t="shared" si="8"/>
        <v>#REF!</v>
      </c>
      <c r="X28" s="37" t="e">
        <f t="shared" si="9"/>
        <v>#REF!</v>
      </c>
      <c r="Y28" s="37" t="e">
        <f t="shared" si="10"/>
        <v>#REF!</v>
      </c>
      <c r="Z28" s="37" t="e">
        <f t="shared" si="11"/>
        <v>#REF!</v>
      </c>
      <c r="AB28" s="42">
        <f>CONCATENATE(AJ12,AJ13,AJ14,AJ15,AJ16,AJ17,AJ18,AJ19,AJ20,AJ21,AJ22,AJ23,AJ24)</f>
      </c>
      <c r="AR28" s="41">
        <f t="shared" si="18"/>
        <v>4.630291666666667</v>
      </c>
      <c r="AS28" s="42">
        <f t="shared" si="21"/>
        <v>126</v>
      </c>
      <c r="AT28" s="50">
        <f t="shared" si="19"/>
        <v>583.41</v>
      </c>
      <c r="AU28" s="50"/>
      <c r="AV28" s="50"/>
      <c r="AW28" s="50"/>
      <c r="AX28" s="50"/>
      <c r="AY28" s="51"/>
    </row>
    <row r="29" spans="1:51" ht="15">
      <c r="A29" s="37">
        <v>2</v>
      </c>
      <c r="B29" s="37">
        <v>0</v>
      </c>
      <c r="C29" s="56" t="s">
        <v>20</v>
      </c>
      <c r="D29" s="37" t="s">
        <v>81</v>
      </c>
      <c r="E29" s="37" t="s">
        <v>22</v>
      </c>
      <c r="F29" s="46" t="e">
        <f>IF(#REF!="","",IF(C29=#REF!,A29*360+B29*30,""))</f>
        <v>#REF!</v>
      </c>
      <c r="G29" s="46" t="e">
        <f aca="true" t="shared" si="37" ref="G29:G39">IF(F29="","",G28+F29)</f>
        <v>#REF!</v>
      </c>
      <c r="H29" s="46" t="e">
        <f>IF(D29=#REF!,IF(C29=#REF!,Calcul_périodes!$AI$8,0))</f>
        <v>#REF!</v>
      </c>
      <c r="I29" s="46" t="e">
        <f>IF(D29=#REF!,IF(C29=#REF!,Calcul_périodes!$AI$16,0))</f>
        <v>#REF!</v>
      </c>
      <c r="J29" s="46" t="e">
        <f>IF(D29=#REF!,IF(C29=#REF!,Calcul_périodes!$AI$24,0))</f>
        <v>#REF!</v>
      </c>
      <c r="K29" s="46" t="e">
        <f t="shared" si="31"/>
        <v>#REF!</v>
      </c>
      <c r="L29" s="47" t="e">
        <f t="shared" si="1"/>
        <v>#REF!</v>
      </c>
      <c r="M29" s="37">
        <v>347</v>
      </c>
      <c r="N29" s="37">
        <v>325</v>
      </c>
      <c r="O29" s="48">
        <f t="shared" si="2"/>
        <v>1504.84</v>
      </c>
      <c r="P29" s="49">
        <v>5556.35</v>
      </c>
      <c r="Q29" s="38" t="s">
        <v>198</v>
      </c>
      <c r="R29" s="37" t="e">
        <f t="shared" si="3"/>
        <v>#REF!</v>
      </c>
      <c r="S29" s="37" t="e">
        <f t="shared" si="36"/>
        <v>#REF!</v>
      </c>
      <c r="T29" s="37" t="e">
        <f t="shared" si="5"/>
        <v>#REF!</v>
      </c>
      <c r="U29" s="37" t="e">
        <f t="shared" si="6"/>
        <v>#REF!</v>
      </c>
      <c r="V29" s="37" t="e">
        <f t="shared" si="7"/>
        <v>#REF!</v>
      </c>
      <c r="W29" s="37" t="e">
        <f t="shared" si="8"/>
        <v>#REF!</v>
      </c>
      <c r="X29" s="37" t="e">
        <f t="shared" si="9"/>
        <v>#REF!</v>
      </c>
      <c r="Y29" s="37" t="e">
        <f t="shared" si="10"/>
        <v>#REF!</v>
      </c>
      <c r="Z29" s="37" t="e">
        <f t="shared" si="11"/>
        <v>#REF!</v>
      </c>
      <c r="AB29" s="42">
        <f>CONCATENATE(AK12,AK13,AK14,AK15,AK16,AK17,AK18,AK19,AK20,AK21,AK22,AK23,AK24)</f>
      </c>
      <c r="AR29" s="41">
        <f t="shared" si="18"/>
        <v>4.630291666666667</v>
      </c>
      <c r="AS29" s="42">
        <f t="shared" si="21"/>
        <v>127</v>
      </c>
      <c r="AT29" s="50">
        <f t="shared" si="19"/>
        <v>588.04</v>
      </c>
      <c r="AU29" s="50"/>
      <c r="AV29" s="50"/>
      <c r="AW29" s="50"/>
      <c r="AX29" s="50"/>
      <c r="AY29" s="51"/>
    </row>
    <row r="30" spans="1:51" ht="15">
      <c r="A30" s="37">
        <v>2</v>
      </c>
      <c r="B30" s="37">
        <v>0</v>
      </c>
      <c r="C30" s="56" t="s">
        <v>20</v>
      </c>
      <c r="D30" s="37" t="s">
        <v>81</v>
      </c>
      <c r="E30" s="37" t="s">
        <v>23</v>
      </c>
      <c r="F30" s="46" t="e">
        <f>IF(#REF!="","",IF(C30=#REF!,A30*360+B30*30,""))</f>
        <v>#REF!</v>
      </c>
      <c r="G30" s="46" t="e">
        <f t="shared" si="37"/>
        <v>#REF!</v>
      </c>
      <c r="H30" s="46" t="e">
        <f>IF(D30=#REF!,IF(C30=#REF!,Calcul_périodes!$AI$8,0))</f>
        <v>#REF!</v>
      </c>
      <c r="I30" s="46" t="e">
        <f>IF(D30=#REF!,IF(C30=#REF!,Calcul_périodes!$AI$16,0))</f>
        <v>#REF!</v>
      </c>
      <c r="J30" s="46" t="e">
        <f>IF(D30=#REF!,IF(C30=#REF!,Calcul_périodes!$AI$24,0))</f>
        <v>#REF!</v>
      </c>
      <c r="K30" s="46" t="e">
        <f t="shared" si="31"/>
        <v>#REF!</v>
      </c>
      <c r="L30" s="47" t="e">
        <f t="shared" si="1"/>
        <v>#REF!</v>
      </c>
      <c r="M30" s="37">
        <v>359</v>
      </c>
      <c r="N30" s="37">
        <v>334</v>
      </c>
      <c r="O30" s="48">
        <f t="shared" si="2"/>
        <v>1546.51</v>
      </c>
      <c r="P30" s="49">
        <v>5556.35</v>
      </c>
      <c r="Q30" s="38" t="s">
        <v>199</v>
      </c>
      <c r="R30" s="37" t="e">
        <f t="shared" si="3"/>
        <v>#REF!</v>
      </c>
      <c r="S30" s="37" t="e">
        <f t="shared" si="36"/>
        <v>#REF!</v>
      </c>
      <c r="T30" s="37" t="e">
        <f t="shared" si="5"/>
        <v>#REF!</v>
      </c>
      <c r="U30" s="37" t="e">
        <f t="shared" si="6"/>
        <v>#REF!</v>
      </c>
      <c r="V30" s="37" t="e">
        <f t="shared" si="7"/>
        <v>#REF!</v>
      </c>
      <c r="W30" s="37" t="e">
        <f t="shared" si="8"/>
        <v>#REF!</v>
      </c>
      <c r="X30" s="37" t="e">
        <f t="shared" si="9"/>
        <v>#REF!</v>
      </c>
      <c r="Y30" s="37" t="e">
        <f t="shared" si="10"/>
        <v>#REF!</v>
      </c>
      <c r="Z30" s="37" t="e">
        <f t="shared" si="11"/>
        <v>#REF!</v>
      </c>
      <c r="AB30" s="42" t="str">
        <f>CONCATENATE(AG25," an(s) ",AH25," mois ",AI25," jour(s)")</f>
        <v>0 an(s) 0 mois 0 jour(s)</v>
      </c>
      <c r="AR30" s="41">
        <f t="shared" si="18"/>
        <v>4.630291666666667</v>
      </c>
      <c r="AS30" s="42">
        <f t="shared" si="21"/>
        <v>128</v>
      </c>
      <c r="AT30" s="50">
        <f t="shared" si="19"/>
        <v>592.67</v>
      </c>
      <c r="AU30" s="50"/>
      <c r="AV30" s="50"/>
      <c r="AW30" s="50"/>
      <c r="AX30" s="50"/>
      <c r="AY30" s="51"/>
    </row>
    <row r="31" spans="1:51" ht="15">
      <c r="A31" s="37">
        <v>2</v>
      </c>
      <c r="B31" s="37">
        <v>0</v>
      </c>
      <c r="C31" s="56" t="s">
        <v>20</v>
      </c>
      <c r="D31" s="37" t="s">
        <v>81</v>
      </c>
      <c r="E31" s="37" t="s">
        <v>24</v>
      </c>
      <c r="F31" s="46" t="e">
        <f>IF(#REF!="","",IF(C31=#REF!,A31*360+B31*30,""))</f>
        <v>#REF!</v>
      </c>
      <c r="G31" s="46" t="e">
        <f t="shared" si="37"/>
        <v>#REF!</v>
      </c>
      <c r="H31" s="46" t="e">
        <f>IF(D31=#REF!,IF(C31=#REF!,Calcul_périodes!$AI$8,0))</f>
        <v>#REF!</v>
      </c>
      <c r="I31" s="46" t="e">
        <f>IF(D31=#REF!,IF(C31=#REF!,Calcul_périodes!$AI$16,0))</f>
        <v>#REF!</v>
      </c>
      <c r="J31" s="46" t="e">
        <f>IF(D31=#REF!,IF(C31=#REF!,Calcul_périodes!$AI$24,0))</f>
        <v>#REF!</v>
      </c>
      <c r="K31" s="46" t="e">
        <f t="shared" si="31"/>
        <v>#REF!</v>
      </c>
      <c r="L31" s="47" t="e">
        <f t="shared" si="1"/>
        <v>#REF!</v>
      </c>
      <c r="M31" s="37">
        <v>374</v>
      </c>
      <c r="N31" s="37">
        <v>345</v>
      </c>
      <c r="O31" s="48">
        <f t="shared" si="2"/>
        <v>1597.45</v>
      </c>
      <c r="P31" s="49">
        <v>5556.35</v>
      </c>
      <c r="Q31" s="38" t="s">
        <v>200</v>
      </c>
      <c r="R31" s="37" t="e">
        <f t="shared" si="3"/>
        <v>#REF!</v>
      </c>
      <c r="S31" s="37" t="e">
        <f t="shared" si="36"/>
        <v>#REF!</v>
      </c>
      <c r="T31" s="37" t="e">
        <f t="shared" si="5"/>
        <v>#REF!</v>
      </c>
      <c r="U31" s="37" t="e">
        <f t="shared" si="6"/>
        <v>#REF!</v>
      </c>
      <c r="V31" s="37" t="e">
        <f t="shared" si="7"/>
        <v>#REF!</v>
      </c>
      <c r="W31" s="37" t="e">
        <f t="shared" si="8"/>
        <v>#REF!</v>
      </c>
      <c r="X31" s="37" t="e">
        <f t="shared" si="9"/>
        <v>#REF!</v>
      </c>
      <c r="Y31" s="37" t="e">
        <f t="shared" si="10"/>
        <v>#REF!</v>
      </c>
      <c r="Z31" s="37" t="e">
        <f t="shared" si="11"/>
        <v>#REF!</v>
      </c>
      <c r="AB31" s="43">
        <f>INDEX(AL12:AL24,MATCH(AB27,AE12:AE24,0))</f>
      </c>
      <c r="AR31" s="41">
        <f t="shared" si="18"/>
        <v>4.630291666666667</v>
      </c>
      <c r="AS31" s="42">
        <f t="shared" si="21"/>
        <v>129</v>
      </c>
      <c r="AT31" s="50">
        <f t="shared" si="19"/>
        <v>597.3</v>
      </c>
      <c r="AU31" s="50"/>
      <c r="AV31" s="50"/>
      <c r="AW31" s="50"/>
      <c r="AX31" s="50"/>
      <c r="AY31" s="51"/>
    </row>
    <row r="32" spans="1:51" ht="15">
      <c r="A32" s="37">
        <v>3</v>
      </c>
      <c r="B32" s="37">
        <v>0</v>
      </c>
      <c r="C32" s="56" t="s">
        <v>20</v>
      </c>
      <c r="D32" s="37" t="s">
        <v>81</v>
      </c>
      <c r="E32" s="37" t="s">
        <v>25</v>
      </c>
      <c r="F32" s="46" t="e">
        <f>IF(#REF!="","",IF(C32=#REF!,A32*360+B32*30,""))</f>
        <v>#REF!</v>
      </c>
      <c r="G32" s="46" t="e">
        <f t="shared" si="37"/>
        <v>#REF!</v>
      </c>
      <c r="H32" s="46" t="e">
        <f>IF(D32=#REF!,IF(C32=#REF!,Calcul_périodes!$AI$8,0))</f>
        <v>#REF!</v>
      </c>
      <c r="I32" s="46" t="e">
        <f>IF(D32=#REF!,IF(C32=#REF!,Calcul_périodes!$AI$16,0))</f>
        <v>#REF!</v>
      </c>
      <c r="J32" s="46" t="e">
        <f>IF(D32=#REF!,IF(C32=#REF!,Calcul_périodes!$AI$24,0))</f>
        <v>#REF!</v>
      </c>
      <c r="K32" s="46" t="e">
        <f t="shared" si="31"/>
        <v>#REF!</v>
      </c>
      <c r="L32" s="47" t="e">
        <f t="shared" si="1"/>
        <v>#REF!</v>
      </c>
      <c r="M32" s="37">
        <v>393</v>
      </c>
      <c r="N32" s="37">
        <v>358</v>
      </c>
      <c r="O32" s="48">
        <f t="shared" si="2"/>
        <v>1657.64</v>
      </c>
      <c r="P32" s="49">
        <v>5556.35</v>
      </c>
      <c r="Q32" s="38" t="s">
        <v>201</v>
      </c>
      <c r="R32" s="37" t="e">
        <f t="shared" si="3"/>
        <v>#REF!</v>
      </c>
      <c r="S32" s="37" t="e">
        <f t="shared" si="36"/>
        <v>#REF!</v>
      </c>
      <c r="T32" s="37" t="e">
        <f t="shared" si="5"/>
        <v>#REF!</v>
      </c>
      <c r="U32" s="37" t="e">
        <f t="shared" si="6"/>
        <v>#REF!</v>
      </c>
      <c r="V32" s="37" t="e">
        <f t="shared" si="7"/>
        <v>#REF!</v>
      </c>
      <c r="W32" s="37" t="e">
        <f t="shared" si="8"/>
        <v>#REF!</v>
      </c>
      <c r="X32" s="37" t="e">
        <f t="shared" si="9"/>
        <v>#REF!</v>
      </c>
      <c r="Y32" s="37" t="e">
        <f t="shared" si="10"/>
        <v>#REF!</v>
      </c>
      <c r="Z32" s="37" t="e">
        <f t="shared" si="11"/>
        <v>#REF!</v>
      </c>
      <c r="AB32" s="57"/>
      <c r="AR32" s="41">
        <f t="shared" si="18"/>
        <v>4.630291666666667</v>
      </c>
      <c r="AS32" s="42">
        <f t="shared" si="21"/>
        <v>130</v>
      </c>
      <c r="AT32" s="50">
        <f t="shared" si="19"/>
        <v>601.93</v>
      </c>
      <c r="AU32" s="50"/>
      <c r="AV32" s="50"/>
      <c r="AW32" s="50"/>
      <c r="AX32" s="50"/>
      <c r="AY32" s="51"/>
    </row>
    <row r="33" spans="1:51" ht="15">
      <c r="A33" s="37">
        <v>3</v>
      </c>
      <c r="B33" s="37">
        <v>0</v>
      </c>
      <c r="C33" s="56" t="s">
        <v>20</v>
      </c>
      <c r="D33" s="37" t="s">
        <v>81</v>
      </c>
      <c r="E33" s="37" t="s">
        <v>26</v>
      </c>
      <c r="F33" s="46" t="e">
        <f>IF(#REF!="","",IF(C33=#REF!,A33*360+B33*30,""))</f>
        <v>#REF!</v>
      </c>
      <c r="G33" s="46" t="e">
        <f t="shared" si="37"/>
        <v>#REF!</v>
      </c>
      <c r="H33" s="46" t="e">
        <f>IF(D33=#REF!,IF(C33=#REF!,Calcul_périodes!$AI$8,0))</f>
        <v>#REF!</v>
      </c>
      <c r="I33" s="46" t="e">
        <f>IF(D33=#REF!,IF(C33=#REF!,Calcul_périodes!$AI$16,0))</f>
        <v>#REF!</v>
      </c>
      <c r="J33" s="46" t="e">
        <f>IF(D33=#REF!,IF(C33=#REF!,Calcul_périodes!$AI$24,0))</f>
        <v>#REF!</v>
      </c>
      <c r="K33" s="46" t="e">
        <f t="shared" si="31"/>
        <v>#REF!</v>
      </c>
      <c r="L33" s="47" t="e">
        <f t="shared" si="1"/>
        <v>#REF!</v>
      </c>
      <c r="M33" s="37">
        <v>418</v>
      </c>
      <c r="N33" s="37">
        <v>371</v>
      </c>
      <c r="O33" s="48">
        <f t="shared" si="2"/>
        <v>1717.83</v>
      </c>
      <c r="P33" s="49">
        <v>5556.35</v>
      </c>
      <c r="Q33" s="38" t="s">
        <v>202</v>
      </c>
      <c r="R33" s="37" t="e">
        <f t="shared" si="3"/>
        <v>#REF!</v>
      </c>
      <c r="S33" s="37" t="e">
        <f t="shared" si="36"/>
        <v>#REF!</v>
      </c>
      <c r="T33" s="37" t="e">
        <f t="shared" si="5"/>
        <v>#REF!</v>
      </c>
      <c r="U33" s="37" t="e">
        <f t="shared" si="6"/>
        <v>#REF!</v>
      </c>
      <c r="V33" s="37" t="e">
        <f t="shared" si="7"/>
        <v>#REF!</v>
      </c>
      <c r="W33" s="37" t="e">
        <f t="shared" si="8"/>
        <v>#REF!</v>
      </c>
      <c r="X33" s="37" t="e">
        <f t="shared" si="9"/>
        <v>#REF!</v>
      </c>
      <c r="Y33" s="37" t="e">
        <f t="shared" si="10"/>
        <v>#REF!</v>
      </c>
      <c r="Z33" s="37" t="e">
        <f t="shared" si="11"/>
        <v>#REF!</v>
      </c>
      <c r="AR33" s="41">
        <f t="shared" si="18"/>
        <v>4.630291666666667</v>
      </c>
      <c r="AS33" s="42">
        <f t="shared" si="21"/>
        <v>131</v>
      </c>
      <c r="AT33" s="50">
        <f t="shared" si="19"/>
        <v>606.56</v>
      </c>
      <c r="AU33" s="50"/>
      <c r="AV33" s="50"/>
      <c r="AW33" s="50"/>
      <c r="AX33" s="50"/>
      <c r="AY33" s="51"/>
    </row>
    <row r="34" spans="1:51" ht="15">
      <c r="A34" s="37">
        <v>3</v>
      </c>
      <c r="B34" s="37">
        <v>0</v>
      </c>
      <c r="C34" s="56" t="s">
        <v>20</v>
      </c>
      <c r="D34" s="37" t="s">
        <v>81</v>
      </c>
      <c r="E34" s="37" t="s">
        <v>27</v>
      </c>
      <c r="F34" s="46" t="e">
        <f>IF(#REF!="","",IF(C34=#REF!,A34*360+B34*30,""))</f>
        <v>#REF!</v>
      </c>
      <c r="G34" s="46" t="e">
        <f t="shared" si="37"/>
        <v>#REF!</v>
      </c>
      <c r="H34" s="46" t="e">
        <f>IF(D34=#REF!,IF(C34=#REF!,Calcul_périodes!$AI$8,0))</f>
        <v>#REF!</v>
      </c>
      <c r="I34" s="46" t="e">
        <f>IF(D34=#REF!,IF(C34=#REF!,Calcul_périodes!$AI$16,0))</f>
        <v>#REF!</v>
      </c>
      <c r="J34" s="46" t="e">
        <f>IF(D34=#REF!,IF(C34=#REF!,Calcul_périodes!$AI$24,0))</f>
        <v>#REF!</v>
      </c>
      <c r="K34" s="46" t="e">
        <f t="shared" si="31"/>
        <v>#REF!</v>
      </c>
      <c r="L34" s="47" t="e">
        <f t="shared" si="1"/>
        <v>#REF!</v>
      </c>
      <c r="M34" s="37">
        <v>436</v>
      </c>
      <c r="N34" s="37">
        <v>384</v>
      </c>
      <c r="O34" s="48">
        <f t="shared" si="2"/>
        <v>1778.03</v>
      </c>
      <c r="P34" s="49">
        <v>5556.35</v>
      </c>
      <c r="Q34" s="38" t="s">
        <v>203</v>
      </c>
      <c r="R34" s="37" t="e">
        <f t="shared" si="3"/>
        <v>#REF!</v>
      </c>
      <c r="S34" s="37" t="e">
        <f t="shared" si="36"/>
        <v>#REF!</v>
      </c>
      <c r="T34" s="37" t="e">
        <f t="shared" si="5"/>
        <v>#REF!</v>
      </c>
      <c r="U34" s="37" t="e">
        <f t="shared" si="6"/>
        <v>#REF!</v>
      </c>
      <c r="V34" s="37" t="e">
        <f t="shared" si="7"/>
        <v>#REF!</v>
      </c>
      <c r="W34" s="37" t="e">
        <f t="shared" si="8"/>
        <v>#REF!</v>
      </c>
      <c r="X34" s="37" t="e">
        <f t="shared" si="9"/>
        <v>#REF!</v>
      </c>
      <c r="Y34" s="37" t="e">
        <f t="shared" si="10"/>
        <v>#REF!</v>
      </c>
      <c r="Z34" s="37" t="e">
        <f t="shared" si="11"/>
        <v>#REF!</v>
      </c>
      <c r="AR34" s="41">
        <f t="shared" si="18"/>
        <v>4.630291666666667</v>
      </c>
      <c r="AS34" s="42">
        <f t="shared" si="21"/>
        <v>132</v>
      </c>
      <c r="AT34" s="50">
        <f t="shared" si="19"/>
        <v>611.19</v>
      </c>
      <c r="AU34" s="50"/>
      <c r="AV34" s="50"/>
      <c r="AW34" s="50"/>
      <c r="AX34" s="50"/>
      <c r="AY34" s="51"/>
    </row>
    <row r="35" spans="1:51" ht="15">
      <c r="A35" s="37">
        <v>3</v>
      </c>
      <c r="B35" s="37">
        <v>0</v>
      </c>
      <c r="C35" s="56" t="s">
        <v>20</v>
      </c>
      <c r="D35" s="37" t="s">
        <v>81</v>
      </c>
      <c r="E35" s="37" t="s">
        <v>28</v>
      </c>
      <c r="F35" s="46" t="e">
        <f>IF(#REF!="","",IF(C35=#REF!,A35*360+B35*30,""))</f>
        <v>#REF!</v>
      </c>
      <c r="G35" s="46" t="e">
        <f t="shared" si="37"/>
        <v>#REF!</v>
      </c>
      <c r="H35" s="46" t="e">
        <f>IF(D35=#REF!,IF(C35=#REF!,Calcul_périodes!$AI$8,0))</f>
        <v>#REF!</v>
      </c>
      <c r="I35" s="46" t="e">
        <f>IF(D35=#REF!,IF(C35=#REF!,Calcul_périodes!$AI$16,0))</f>
        <v>#REF!</v>
      </c>
      <c r="J35" s="46" t="e">
        <f>IF(D35=#REF!,IF(C35=#REF!,Calcul_périodes!$AI$24,0))</f>
        <v>#REF!</v>
      </c>
      <c r="K35" s="46" t="e">
        <f t="shared" si="31"/>
        <v>#REF!</v>
      </c>
      <c r="L35" s="47" t="e">
        <f t="shared" si="1"/>
        <v>#REF!</v>
      </c>
      <c r="M35" s="37">
        <v>457</v>
      </c>
      <c r="N35" s="37">
        <v>400</v>
      </c>
      <c r="O35" s="48">
        <f t="shared" si="2"/>
        <v>1852.11</v>
      </c>
      <c r="P35" s="49">
        <v>5556.35</v>
      </c>
      <c r="Q35" s="38" t="s">
        <v>204</v>
      </c>
      <c r="R35" s="37" t="e">
        <f t="shared" si="3"/>
        <v>#REF!</v>
      </c>
      <c r="S35" s="37" t="e">
        <f t="shared" si="36"/>
        <v>#REF!</v>
      </c>
      <c r="T35" s="37" t="e">
        <f t="shared" si="5"/>
        <v>#REF!</v>
      </c>
      <c r="U35" s="37" t="e">
        <f t="shared" si="6"/>
        <v>#REF!</v>
      </c>
      <c r="V35" s="37" t="e">
        <f t="shared" si="7"/>
        <v>#REF!</v>
      </c>
      <c r="W35" s="37" t="e">
        <f t="shared" si="8"/>
        <v>#REF!</v>
      </c>
      <c r="X35" s="37" t="e">
        <f t="shared" si="9"/>
        <v>#REF!</v>
      </c>
      <c r="Y35" s="37" t="e">
        <f t="shared" si="10"/>
        <v>#REF!</v>
      </c>
      <c r="Z35" s="37" t="e">
        <f t="shared" si="11"/>
        <v>#REF!</v>
      </c>
      <c r="AR35" s="41">
        <f t="shared" si="18"/>
        <v>4.630291666666667</v>
      </c>
      <c r="AS35" s="42">
        <f t="shared" si="21"/>
        <v>133</v>
      </c>
      <c r="AT35" s="50">
        <f t="shared" si="19"/>
        <v>615.82</v>
      </c>
      <c r="AU35" s="50"/>
      <c r="AV35" s="50"/>
      <c r="AW35" s="50"/>
      <c r="AX35" s="50"/>
      <c r="AY35" s="51"/>
    </row>
    <row r="36" spans="1:51" ht="15">
      <c r="A36" s="37">
        <v>3</v>
      </c>
      <c r="B36" s="37">
        <v>0</v>
      </c>
      <c r="C36" s="56" t="s">
        <v>20</v>
      </c>
      <c r="D36" s="37" t="s">
        <v>81</v>
      </c>
      <c r="E36" s="37" t="s">
        <v>29</v>
      </c>
      <c r="F36" s="46" t="e">
        <f>IF(#REF!="","",IF(C36=#REF!,A36*360+B36*30,""))</f>
        <v>#REF!</v>
      </c>
      <c r="G36" s="46" t="e">
        <f t="shared" si="37"/>
        <v>#REF!</v>
      </c>
      <c r="H36" s="46" t="e">
        <f>IF(D36=#REF!,IF(C36=#REF!,Calcul_périodes!$AI$8,0))</f>
        <v>#REF!</v>
      </c>
      <c r="I36" s="46" t="e">
        <f>IF(D36=#REF!,IF(C36=#REF!,Calcul_périodes!$AI$16,0))</f>
        <v>#REF!</v>
      </c>
      <c r="J36" s="46" t="e">
        <f>IF(D36=#REF!,IF(C36=#REF!,Calcul_périodes!$AI$24,0))</f>
        <v>#REF!</v>
      </c>
      <c r="K36" s="46" t="e">
        <f t="shared" si="31"/>
        <v>#REF!</v>
      </c>
      <c r="L36" s="47" t="e">
        <f t="shared" si="1"/>
        <v>#REF!</v>
      </c>
      <c r="M36" s="37">
        <v>486</v>
      </c>
      <c r="N36" s="37">
        <v>420</v>
      </c>
      <c r="O36" s="48">
        <f t="shared" si="2"/>
        <v>1944.72</v>
      </c>
      <c r="P36" s="49">
        <v>5556.35</v>
      </c>
      <c r="Q36" s="38" t="s">
        <v>205</v>
      </c>
      <c r="R36" s="37" t="e">
        <f t="shared" si="3"/>
        <v>#REF!</v>
      </c>
      <c r="S36" s="37" t="e">
        <f t="shared" si="36"/>
        <v>#REF!</v>
      </c>
      <c r="T36" s="37" t="e">
        <f t="shared" si="5"/>
        <v>#REF!</v>
      </c>
      <c r="U36" s="37" t="e">
        <f t="shared" si="6"/>
        <v>#REF!</v>
      </c>
      <c r="V36" s="37" t="e">
        <f t="shared" si="7"/>
        <v>#REF!</v>
      </c>
      <c r="W36" s="37" t="e">
        <f t="shared" si="8"/>
        <v>#REF!</v>
      </c>
      <c r="X36" s="37" t="e">
        <f t="shared" si="9"/>
        <v>#REF!</v>
      </c>
      <c r="Y36" s="37" t="e">
        <f t="shared" si="10"/>
        <v>#REF!</v>
      </c>
      <c r="Z36" s="37" t="e">
        <f t="shared" si="11"/>
        <v>#REF!</v>
      </c>
      <c r="AR36" s="41">
        <f t="shared" si="18"/>
        <v>4.630291666666667</v>
      </c>
      <c r="AS36" s="42">
        <f t="shared" si="21"/>
        <v>134</v>
      </c>
      <c r="AT36" s="50">
        <f t="shared" si="19"/>
        <v>620.45</v>
      </c>
      <c r="AU36" s="50"/>
      <c r="AV36" s="50"/>
      <c r="AW36" s="50"/>
      <c r="AX36" s="50"/>
      <c r="AY36" s="51"/>
    </row>
    <row r="37" spans="1:51" ht="15">
      <c r="A37" s="37">
        <v>3</v>
      </c>
      <c r="B37" s="37">
        <v>0</v>
      </c>
      <c r="C37" s="56" t="s">
        <v>20</v>
      </c>
      <c r="D37" s="37" t="s">
        <v>81</v>
      </c>
      <c r="E37" s="37" t="s">
        <v>30</v>
      </c>
      <c r="F37" s="46" t="e">
        <f>IF(#REF!="","",IF(C37=#REF!,A37*360+B37*30,""))</f>
        <v>#REF!</v>
      </c>
      <c r="G37" s="46" t="e">
        <f t="shared" si="37"/>
        <v>#REF!</v>
      </c>
      <c r="H37" s="46" t="e">
        <f>IF(D37=#REF!,IF(C37=#REF!,Calcul_périodes!$AI$8,0))</f>
        <v>#REF!</v>
      </c>
      <c r="I37" s="46" t="e">
        <f>IF(D37=#REF!,IF(C37=#REF!,Calcul_périodes!$AI$16,0))</f>
        <v>#REF!</v>
      </c>
      <c r="J37" s="46" t="e">
        <f>IF(D37=#REF!,IF(C37=#REF!,Calcul_périodes!$AI$24,0))</f>
        <v>#REF!</v>
      </c>
      <c r="K37" s="46" t="e">
        <f t="shared" si="31"/>
        <v>#REF!</v>
      </c>
      <c r="L37" s="47" t="e">
        <f t="shared" si="1"/>
        <v>#REF!</v>
      </c>
      <c r="M37" s="37">
        <v>516</v>
      </c>
      <c r="N37" s="37">
        <v>443</v>
      </c>
      <c r="O37" s="48">
        <f t="shared" si="2"/>
        <v>2051.21</v>
      </c>
      <c r="P37" s="49">
        <v>5556.35</v>
      </c>
      <c r="Q37" s="38" t="s">
        <v>206</v>
      </c>
      <c r="R37" s="37" t="e">
        <f t="shared" si="3"/>
        <v>#REF!</v>
      </c>
      <c r="S37" s="37" t="e">
        <f t="shared" si="36"/>
        <v>#REF!</v>
      </c>
      <c r="T37" s="37" t="e">
        <f t="shared" si="5"/>
        <v>#REF!</v>
      </c>
      <c r="U37" s="37" t="e">
        <f t="shared" si="6"/>
        <v>#REF!</v>
      </c>
      <c r="V37" s="37" t="e">
        <f t="shared" si="7"/>
        <v>#REF!</v>
      </c>
      <c r="W37" s="37" t="e">
        <f t="shared" si="8"/>
        <v>#REF!</v>
      </c>
      <c r="X37" s="37" t="e">
        <f t="shared" si="9"/>
        <v>#REF!</v>
      </c>
      <c r="Y37" s="37" t="e">
        <f t="shared" si="10"/>
        <v>#REF!</v>
      </c>
      <c r="Z37" s="37" t="e">
        <f t="shared" si="11"/>
        <v>#REF!</v>
      </c>
      <c r="AR37" s="41">
        <f t="shared" si="18"/>
        <v>4.630291666666667</v>
      </c>
      <c r="AS37" s="42">
        <f t="shared" si="21"/>
        <v>135</v>
      </c>
      <c r="AT37" s="50">
        <f t="shared" si="19"/>
        <v>625.08</v>
      </c>
      <c r="AU37" s="50"/>
      <c r="AV37" s="50"/>
      <c r="AW37" s="50"/>
      <c r="AX37" s="50"/>
      <c r="AY37" s="51"/>
    </row>
    <row r="38" spans="1:51" ht="15">
      <c r="A38" s="37">
        <v>4</v>
      </c>
      <c r="B38" s="37">
        <v>0</v>
      </c>
      <c r="C38" s="56" t="s">
        <v>20</v>
      </c>
      <c r="D38" s="37" t="s">
        <v>81</v>
      </c>
      <c r="E38" s="37" t="s">
        <v>33</v>
      </c>
      <c r="F38" s="46" t="e">
        <f>IF(#REF!="","",IF(C38=#REF!,A38*360+B38*30,""))</f>
        <v>#REF!</v>
      </c>
      <c r="G38" s="46" t="e">
        <f t="shared" si="37"/>
        <v>#REF!</v>
      </c>
      <c r="H38" s="46" t="e">
        <f>IF(D38=#REF!,IF(C38=#REF!,Calcul_périodes!$AI$8,0))</f>
        <v>#REF!</v>
      </c>
      <c r="I38" s="46" t="e">
        <f>IF(D38=#REF!,IF(C38=#REF!,Calcul_périodes!$AI$16,0))</f>
        <v>#REF!</v>
      </c>
      <c r="J38" s="46" t="e">
        <f>IF(D38=#REF!,IF(C38=#REF!,Calcul_périodes!$AI$24,0))</f>
        <v>#REF!</v>
      </c>
      <c r="K38" s="46" t="e">
        <f t="shared" si="31"/>
        <v>#REF!</v>
      </c>
      <c r="L38" s="47" t="e">
        <f t="shared" si="1"/>
        <v>#REF!</v>
      </c>
      <c r="M38" s="37">
        <v>548</v>
      </c>
      <c r="N38" s="37">
        <v>466</v>
      </c>
      <c r="O38" s="48">
        <f t="shared" si="2"/>
        <v>2157.71</v>
      </c>
      <c r="P38" s="49">
        <v>5556.35</v>
      </c>
      <c r="Q38" s="38" t="s">
        <v>207</v>
      </c>
      <c r="R38" s="37" t="e">
        <f t="shared" si="3"/>
        <v>#REF!</v>
      </c>
      <c r="S38" s="37" t="e">
        <f t="shared" si="36"/>
        <v>#REF!</v>
      </c>
      <c r="T38" s="37" t="e">
        <f t="shared" si="5"/>
        <v>#REF!</v>
      </c>
      <c r="U38" s="37" t="e">
        <f t="shared" si="6"/>
        <v>#REF!</v>
      </c>
      <c r="V38" s="37" t="e">
        <f t="shared" si="7"/>
        <v>#REF!</v>
      </c>
      <c r="W38" s="37" t="e">
        <f t="shared" si="8"/>
        <v>#REF!</v>
      </c>
      <c r="X38" s="37" t="e">
        <f t="shared" si="9"/>
        <v>#REF!</v>
      </c>
      <c r="Y38" s="37" t="e">
        <f t="shared" si="10"/>
        <v>#REF!</v>
      </c>
      <c r="Z38" s="37" t="e">
        <f t="shared" si="11"/>
        <v>#REF!</v>
      </c>
      <c r="AR38" s="41">
        <f t="shared" si="18"/>
        <v>4.630291666666667</v>
      </c>
      <c r="AS38" s="42">
        <f t="shared" si="21"/>
        <v>136</v>
      </c>
      <c r="AT38" s="50">
        <f t="shared" si="19"/>
        <v>629.71</v>
      </c>
      <c r="AU38" s="50"/>
      <c r="AV38" s="50"/>
      <c r="AW38" s="50"/>
      <c r="AX38" s="50"/>
      <c r="AY38" s="51"/>
    </row>
    <row r="39" spans="1:51" ht="15">
      <c r="A39" s="37">
        <v>4</v>
      </c>
      <c r="B39" s="37">
        <v>0</v>
      </c>
      <c r="C39" s="56" t="s">
        <v>20</v>
      </c>
      <c r="D39" s="37" t="s">
        <v>81</v>
      </c>
      <c r="E39" s="37" t="s">
        <v>31</v>
      </c>
      <c r="F39" s="46" t="e">
        <f>IF(#REF!="","",IF(C39=#REF!,A39*360+B39*30,""))</f>
        <v>#REF!</v>
      </c>
      <c r="G39" s="46" t="e">
        <f t="shared" si="37"/>
        <v>#REF!</v>
      </c>
      <c r="H39" s="46" t="e">
        <f>IF(D39=#REF!,IF(C39=#REF!,Calcul_périodes!$AI$8,0))</f>
        <v>#REF!</v>
      </c>
      <c r="I39" s="46" t="e">
        <f>IF(D39=#REF!,IF(C39=#REF!,Calcul_périodes!$AI$16,0))</f>
        <v>#REF!</v>
      </c>
      <c r="J39" s="46" t="e">
        <f>IF(D39=#REF!,IF(C39=#REF!,Calcul_périodes!$AI$24,0))</f>
        <v>#REF!</v>
      </c>
      <c r="K39" s="46" t="e">
        <f t="shared" si="31"/>
        <v>#REF!</v>
      </c>
      <c r="L39" s="47" t="e">
        <f t="shared" si="1"/>
        <v>#REF!</v>
      </c>
      <c r="M39" s="37">
        <v>576</v>
      </c>
      <c r="N39" s="37">
        <v>486</v>
      </c>
      <c r="O39" s="48">
        <f t="shared" si="2"/>
        <v>2250.32</v>
      </c>
      <c r="P39" s="49">
        <v>5556.35</v>
      </c>
      <c r="Q39" s="38" t="s">
        <v>209</v>
      </c>
      <c r="R39" s="37" t="e">
        <f t="shared" si="3"/>
        <v>#REF!</v>
      </c>
      <c r="S39" s="37" t="e">
        <f t="shared" si="36"/>
        <v>#REF!</v>
      </c>
      <c r="T39" s="37" t="e">
        <f t="shared" si="5"/>
        <v>#REF!</v>
      </c>
      <c r="U39" s="37" t="e">
        <f t="shared" si="6"/>
        <v>#REF!</v>
      </c>
      <c r="V39" s="37" t="e">
        <f t="shared" si="7"/>
        <v>#REF!</v>
      </c>
      <c r="W39" s="37" t="e">
        <f t="shared" si="8"/>
        <v>#REF!</v>
      </c>
      <c r="X39" s="37" t="e">
        <f t="shared" si="9"/>
        <v>#REF!</v>
      </c>
      <c r="Y39" s="37" t="e">
        <f t="shared" si="10"/>
        <v>#REF!</v>
      </c>
      <c r="Z39" s="37" t="e">
        <f t="shared" si="11"/>
        <v>#REF!</v>
      </c>
      <c r="AR39" s="41">
        <f t="shared" si="18"/>
        <v>4.630291666666667</v>
      </c>
      <c r="AS39" s="42">
        <f t="shared" si="21"/>
        <v>137</v>
      </c>
      <c r="AT39" s="50">
        <f t="shared" si="19"/>
        <v>634.34</v>
      </c>
      <c r="AU39" s="50"/>
      <c r="AV39" s="50"/>
      <c r="AW39" s="50"/>
      <c r="AX39" s="50"/>
      <c r="AY39" s="51"/>
    </row>
    <row r="40" spans="1:51" ht="15">
      <c r="A40" s="37">
        <v>0</v>
      </c>
      <c r="B40" s="37">
        <v>0</v>
      </c>
      <c r="C40" s="56" t="s">
        <v>210</v>
      </c>
      <c r="D40" s="37" t="s">
        <v>79</v>
      </c>
      <c r="E40" s="37" t="s">
        <v>32</v>
      </c>
      <c r="F40" s="46" t="e">
        <f>IF(#REF!="","",IF(C40=#REF!,A40*360+B40*30,""))</f>
        <v>#REF!</v>
      </c>
      <c r="G40" s="46" t="e">
        <f>F40</f>
        <v>#REF!</v>
      </c>
      <c r="H40" s="46" t="e">
        <f>IF(D40=#REF!,IF(C40=#REF!,Calcul_périodes!$AI$8,0))</f>
        <v>#REF!</v>
      </c>
      <c r="I40" s="46" t="e">
        <f>IF(D40=#REF!,IF(C40=#REF!,Calcul_périodes!$AI$16,0))</f>
        <v>#REF!</v>
      </c>
      <c r="J40" s="46" t="e">
        <f>IF(D40=#REF!,IF(C40=#REF!,Calcul_périodes!$AI$24,0))</f>
        <v>#REF!</v>
      </c>
      <c r="K40" s="46" t="e">
        <f t="shared" si="31"/>
        <v>#REF!</v>
      </c>
      <c r="L40" s="47" t="e">
        <f t="shared" si="1"/>
        <v>#REF!</v>
      </c>
      <c r="M40" s="37">
        <v>298</v>
      </c>
      <c r="N40" s="37">
        <v>309</v>
      </c>
      <c r="O40" s="48">
        <f t="shared" si="2"/>
        <v>1430.76</v>
      </c>
      <c r="P40" s="49">
        <v>5556.35</v>
      </c>
      <c r="Q40" s="38" t="s">
        <v>196</v>
      </c>
      <c r="R40" s="37" t="e">
        <f t="shared" si="3"/>
        <v>#REF!</v>
      </c>
      <c r="S40" s="37" t="e">
        <f>IF(R40="OUI",IF(K40&gt;=360,K40-L40,IF(K40&lt;360,K40,0)))</f>
        <v>#REF!</v>
      </c>
      <c r="T40" s="37" t="e">
        <f t="shared" si="5"/>
        <v>#REF!</v>
      </c>
      <c r="U40" s="37" t="e">
        <f t="shared" si="6"/>
        <v>#REF!</v>
      </c>
      <c r="V40" s="37" t="e">
        <f t="shared" si="7"/>
        <v>#REF!</v>
      </c>
      <c r="W40" s="37" t="e">
        <f t="shared" si="8"/>
        <v>#REF!</v>
      </c>
      <c r="X40" s="37" t="e">
        <f t="shared" si="9"/>
        <v>#REF!</v>
      </c>
      <c r="Y40" s="37" t="e">
        <f t="shared" si="10"/>
        <v>#REF!</v>
      </c>
      <c r="Z40" s="37" t="e">
        <f t="shared" si="11"/>
        <v>#REF!</v>
      </c>
      <c r="AR40" s="41">
        <f t="shared" si="18"/>
        <v>4.630291666666667</v>
      </c>
      <c r="AS40" s="42">
        <f t="shared" si="21"/>
        <v>138</v>
      </c>
      <c r="AT40" s="50">
        <f t="shared" si="19"/>
        <v>638.98</v>
      </c>
      <c r="AU40" s="50"/>
      <c r="AV40" s="50"/>
      <c r="AW40" s="50"/>
      <c r="AX40" s="50"/>
      <c r="AY40" s="51"/>
    </row>
    <row r="41" spans="1:51" ht="15">
      <c r="A41" s="37">
        <v>1</v>
      </c>
      <c r="B41" s="37">
        <v>0</v>
      </c>
      <c r="C41" s="56" t="s">
        <v>210</v>
      </c>
      <c r="D41" s="37" t="s">
        <v>79</v>
      </c>
      <c r="E41" s="37" t="s">
        <v>21</v>
      </c>
      <c r="F41" s="46" t="e">
        <f>IF(#REF!="","",IF(C41=#REF!,A41*360+B41*30,""))</f>
        <v>#REF!</v>
      </c>
      <c r="G41" s="46" t="e">
        <f>IF(F41="","",G40+F41)</f>
        <v>#REF!</v>
      </c>
      <c r="H41" s="46" t="e">
        <f>IF(D41=#REF!,IF(C41=#REF!,Calcul_périodes!$AI$8,0))</f>
        <v>#REF!</v>
      </c>
      <c r="I41" s="46" t="e">
        <f>IF(D41=#REF!,IF(C41=#REF!,Calcul_périodes!$AI$16,0))</f>
        <v>#REF!</v>
      </c>
      <c r="J41" s="46" t="e">
        <f>IF(D41=#REF!,IF(C41=#REF!,Calcul_périodes!$AI$24,0))</f>
        <v>#REF!</v>
      </c>
      <c r="K41" s="46" t="e">
        <f t="shared" si="31"/>
        <v>#REF!</v>
      </c>
      <c r="L41" s="47" t="e">
        <f t="shared" si="1"/>
        <v>#REF!</v>
      </c>
      <c r="M41" s="37">
        <v>299</v>
      </c>
      <c r="N41" s="37">
        <v>310</v>
      </c>
      <c r="O41" s="48">
        <f t="shared" si="2"/>
        <v>1435.39</v>
      </c>
      <c r="P41" s="49">
        <v>5556.35</v>
      </c>
      <c r="Q41" s="38" t="s">
        <v>197</v>
      </c>
      <c r="R41" s="37" t="e">
        <f t="shared" si="3"/>
        <v>#REF!</v>
      </c>
      <c r="S41" s="37" t="e">
        <f aca="true" t="shared" si="38" ref="S41:S50">IF(R41="OUI",IF(K41&gt;=360,K41-L41,IF(K41&lt;360,K41,0)))</f>
        <v>#REF!</v>
      </c>
      <c r="T41" s="37" t="e">
        <f t="shared" si="5"/>
        <v>#REF!</v>
      </c>
      <c r="U41" s="37" t="e">
        <f t="shared" si="6"/>
        <v>#REF!</v>
      </c>
      <c r="V41" s="37" t="e">
        <f t="shared" si="7"/>
        <v>#REF!</v>
      </c>
      <c r="W41" s="37" t="e">
        <f t="shared" si="8"/>
        <v>#REF!</v>
      </c>
      <c r="X41" s="37" t="e">
        <f t="shared" si="9"/>
        <v>#REF!</v>
      </c>
      <c r="Y41" s="37" t="e">
        <f t="shared" si="10"/>
        <v>#REF!</v>
      </c>
      <c r="Z41" s="37" t="e">
        <f t="shared" si="11"/>
        <v>#REF!</v>
      </c>
      <c r="AR41" s="41">
        <f t="shared" si="18"/>
        <v>4.630291666666667</v>
      </c>
      <c r="AS41" s="42">
        <f t="shared" si="21"/>
        <v>139</v>
      </c>
      <c r="AT41" s="50">
        <f t="shared" si="19"/>
        <v>643.61</v>
      </c>
      <c r="AU41" s="50"/>
      <c r="AV41" s="50"/>
      <c r="AW41" s="50"/>
      <c r="AX41" s="50"/>
      <c r="AY41" s="51"/>
    </row>
    <row r="42" spans="1:51" ht="15">
      <c r="A42" s="37">
        <v>2</v>
      </c>
      <c r="B42" s="37">
        <v>0</v>
      </c>
      <c r="C42" s="56" t="s">
        <v>210</v>
      </c>
      <c r="D42" s="37" t="s">
        <v>79</v>
      </c>
      <c r="E42" s="37" t="s">
        <v>22</v>
      </c>
      <c r="F42" s="46" t="e">
        <f>IF(#REF!="","",IF(C42=#REF!,A42*360+B42*30,""))</f>
        <v>#REF!</v>
      </c>
      <c r="G42" s="46" t="e">
        <f aca="true" t="shared" si="39" ref="G42:G50">IF(F42="","",G41+F42)</f>
        <v>#REF!</v>
      </c>
      <c r="H42" s="46" t="e">
        <f>IF(D42=#REF!,IF(C42=#REF!,Calcul_périodes!$AI$8,0))</f>
        <v>#REF!</v>
      </c>
      <c r="I42" s="46" t="e">
        <f>IF(D42=#REF!,IF(C42=#REF!,Calcul_périodes!$AI$16,0))</f>
        <v>#REF!</v>
      </c>
      <c r="J42" s="46" t="e">
        <f>IF(D42=#REF!,IF(C42=#REF!,Calcul_périodes!$AI$24,0))</f>
        <v>#REF!</v>
      </c>
      <c r="K42" s="46" t="e">
        <f t="shared" si="31"/>
        <v>#REF!</v>
      </c>
      <c r="L42" s="47" t="e">
        <f t="shared" si="1"/>
        <v>#REF!</v>
      </c>
      <c r="M42" s="37">
        <v>303</v>
      </c>
      <c r="N42" s="37">
        <v>311</v>
      </c>
      <c r="O42" s="48">
        <f t="shared" si="2"/>
        <v>1440.02</v>
      </c>
      <c r="P42" s="49">
        <v>5556.35</v>
      </c>
      <c r="Q42" s="38" t="s">
        <v>198</v>
      </c>
      <c r="R42" s="37" t="e">
        <f t="shared" si="3"/>
        <v>#REF!</v>
      </c>
      <c r="S42" s="37" t="e">
        <f t="shared" si="38"/>
        <v>#REF!</v>
      </c>
      <c r="T42" s="37" t="e">
        <f t="shared" si="5"/>
        <v>#REF!</v>
      </c>
      <c r="U42" s="37" t="e">
        <f t="shared" si="6"/>
        <v>#REF!</v>
      </c>
      <c r="V42" s="37" t="e">
        <f t="shared" si="7"/>
        <v>#REF!</v>
      </c>
      <c r="W42" s="37" t="e">
        <f t="shared" si="8"/>
        <v>#REF!</v>
      </c>
      <c r="X42" s="37" t="e">
        <f t="shared" si="9"/>
        <v>#REF!</v>
      </c>
      <c r="Y42" s="37" t="e">
        <f t="shared" si="10"/>
        <v>#REF!</v>
      </c>
      <c r="Z42" s="37" t="e">
        <f t="shared" si="11"/>
        <v>#REF!</v>
      </c>
      <c r="AR42" s="41">
        <f t="shared" si="18"/>
        <v>4.630291666666667</v>
      </c>
      <c r="AS42" s="42">
        <f t="shared" si="21"/>
        <v>140</v>
      </c>
      <c r="AT42" s="50">
        <f t="shared" si="19"/>
        <v>648.24</v>
      </c>
      <c r="AU42" s="50"/>
      <c r="AV42" s="50"/>
      <c r="AW42" s="50"/>
      <c r="AX42" s="50"/>
      <c r="AY42" s="51"/>
    </row>
    <row r="43" spans="1:51" ht="15">
      <c r="A43" s="37">
        <v>2</v>
      </c>
      <c r="B43" s="37">
        <v>0</v>
      </c>
      <c r="C43" s="56" t="s">
        <v>210</v>
      </c>
      <c r="D43" s="37" t="s">
        <v>79</v>
      </c>
      <c r="E43" s="37" t="s">
        <v>23</v>
      </c>
      <c r="F43" s="46" t="e">
        <f>IF(#REF!="","",IF(C43=#REF!,A43*360+B43*30,""))</f>
        <v>#REF!</v>
      </c>
      <c r="G43" s="46" t="e">
        <f t="shared" si="39"/>
        <v>#REF!</v>
      </c>
      <c r="H43" s="46" t="e">
        <f>IF(D43=#REF!,IF(C43=#REF!,Calcul_périodes!$AI$8,0))</f>
        <v>#REF!</v>
      </c>
      <c r="I43" s="46" t="e">
        <f>IF(D43=#REF!,IF(C43=#REF!,Calcul_périodes!$AI$16,0))</f>
        <v>#REF!</v>
      </c>
      <c r="J43" s="46" t="e">
        <f>IF(D43=#REF!,IF(C43=#REF!,Calcul_périodes!$AI$24,0))</f>
        <v>#REF!</v>
      </c>
      <c r="K43" s="46" t="e">
        <f t="shared" si="31"/>
        <v>#REF!</v>
      </c>
      <c r="L43" s="47" t="e">
        <f t="shared" si="1"/>
        <v>#REF!</v>
      </c>
      <c r="M43" s="37">
        <v>310</v>
      </c>
      <c r="N43" s="37">
        <v>312</v>
      </c>
      <c r="O43" s="48">
        <f t="shared" si="2"/>
        <v>1444.65</v>
      </c>
      <c r="P43" s="49">
        <v>5556.35</v>
      </c>
      <c r="Q43" s="38" t="s">
        <v>199</v>
      </c>
      <c r="R43" s="37" t="e">
        <f t="shared" si="3"/>
        <v>#REF!</v>
      </c>
      <c r="S43" s="37" t="e">
        <f t="shared" si="38"/>
        <v>#REF!</v>
      </c>
      <c r="T43" s="37" t="e">
        <f t="shared" si="5"/>
        <v>#REF!</v>
      </c>
      <c r="U43" s="37" t="e">
        <f t="shared" si="6"/>
        <v>#REF!</v>
      </c>
      <c r="V43" s="37" t="e">
        <f t="shared" si="7"/>
        <v>#REF!</v>
      </c>
      <c r="W43" s="37" t="e">
        <f t="shared" si="8"/>
        <v>#REF!</v>
      </c>
      <c r="X43" s="37" t="e">
        <f t="shared" si="9"/>
        <v>#REF!</v>
      </c>
      <c r="Y43" s="37" t="e">
        <f t="shared" si="10"/>
        <v>#REF!</v>
      </c>
      <c r="Z43" s="37" t="e">
        <f t="shared" si="11"/>
        <v>#REF!</v>
      </c>
      <c r="AR43" s="41">
        <f t="shared" si="18"/>
        <v>4.630291666666667</v>
      </c>
      <c r="AS43" s="42">
        <f t="shared" si="21"/>
        <v>141</v>
      </c>
      <c r="AT43" s="50">
        <f t="shared" si="19"/>
        <v>652.87</v>
      </c>
      <c r="AU43" s="50"/>
      <c r="AV43" s="50"/>
      <c r="AW43" s="50"/>
      <c r="AX43" s="50"/>
      <c r="AY43" s="51"/>
    </row>
    <row r="44" spans="1:51" ht="15">
      <c r="A44" s="37">
        <v>3</v>
      </c>
      <c r="B44" s="37">
        <v>0</v>
      </c>
      <c r="C44" s="56" t="s">
        <v>210</v>
      </c>
      <c r="D44" s="37" t="s">
        <v>79</v>
      </c>
      <c r="E44" s="37" t="s">
        <v>24</v>
      </c>
      <c r="F44" s="46" t="e">
        <f>IF(#REF!="","",IF(C44=#REF!,A44*360+B44*30,""))</f>
        <v>#REF!</v>
      </c>
      <c r="G44" s="46" t="e">
        <f t="shared" si="39"/>
        <v>#REF!</v>
      </c>
      <c r="H44" s="46" t="e">
        <f>IF(D44=#REF!,IF(C44=#REF!,Calcul_périodes!$AI$8,0))</f>
        <v>#REF!</v>
      </c>
      <c r="I44" s="46" t="e">
        <f>IF(D44=#REF!,IF(C44=#REF!,Calcul_périodes!$AI$16,0))</f>
        <v>#REF!</v>
      </c>
      <c r="J44" s="46" t="e">
        <f>IF(D44=#REF!,IF(C44=#REF!,Calcul_périodes!$AI$24,0))</f>
        <v>#REF!</v>
      </c>
      <c r="K44" s="46" t="e">
        <f t="shared" si="31"/>
        <v>#REF!</v>
      </c>
      <c r="L44" s="47" t="e">
        <f t="shared" si="1"/>
        <v>#REF!</v>
      </c>
      <c r="M44" s="37">
        <v>323</v>
      </c>
      <c r="N44" s="37">
        <v>314</v>
      </c>
      <c r="O44" s="48">
        <f t="shared" si="2"/>
        <v>1453.91</v>
      </c>
      <c r="P44" s="49">
        <v>5556.35</v>
      </c>
      <c r="Q44" s="38" t="s">
        <v>200</v>
      </c>
      <c r="R44" s="37" t="e">
        <f t="shared" si="3"/>
        <v>#REF!</v>
      </c>
      <c r="S44" s="37" t="e">
        <f t="shared" si="38"/>
        <v>#REF!</v>
      </c>
      <c r="T44" s="37" t="e">
        <f t="shared" si="5"/>
        <v>#REF!</v>
      </c>
      <c r="U44" s="37" t="e">
        <f t="shared" si="6"/>
        <v>#REF!</v>
      </c>
      <c r="V44" s="37" t="e">
        <f t="shared" si="7"/>
        <v>#REF!</v>
      </c>
      <c r="W44" s="37" t="e">
        <f t="shared" si="8"/>
        <v>#REF!</v>
      </c>
      <c r="X44" s="37" t="e">
        <f t="shared" si="9"/>
        <v>#REF!</v>
      </c>
      <c r="Y44" s="37" t="e">
        <f t="shared" si="10"/>
        <v>#REF!</v>
      </c>
      <c r="Z44" s="37" t="e">
        <f t="shared" si="11"/>
        <v>#REF!</v>
      </c>
      <c r="AR44" s="41">
        <f t="shared" si="18"/>
        <v>4.630291666666667</v>
      </c>
      <c r="AS44" s="42">
        <f t="shared" si="21"/>
        <v>142</v>
      </c>
      <c r="AT44" s="50">
        <f t="shared" si="19"/>
        <v>657.5</v>
      </c>
      <c r="AU44" s="50"/>
      <c r="AV44" s="50"/>
      <c r="AW44" s="50"/>
      <c r="AX44" s="50"/>
      <c r="AY44" s="51"/>
    </row>
    <row r="45" spans="1:51" ht="15">
      <c r="A45" s="37">
        <v>3</v>
      </c>
      <c r="B45" s="37">
        <v>0</v>
      </c>
      <c r="C45" s="56" t="s">
        <v>210</v>
      </c>
      <c r="D45" s="37" t="s">
        <v>79</v>
      </c>
      <c r="E45" s="37" t="s">
        <v>25</v>
      </c>
      <c r="F45" s="46" t="e">
        <f>IF(#REF!="","",IF(C45=#REF!,A45*360+B45*30,""))</f>
        <v>#REF!</v>
      </c>
      <c r="G45" s="46" t="e">
        <f t="shared" si="39"/>
        <v>#REF!</v>
      </c>
      <c r="H45" s="46" t="e">
        <f>IF(D45=#REF!,IF(C45=#REF!,Calcul_périodes!$AI$8,0))</f>
        <v>#REF!</v>
      </c>
      <c r="I45" s="46" t="e">
        <f>IF(D45=#REF!,IF(C45=#REF!,Calcul_périodes!$AI$16,0))</f>
        <v>#REF!</v>
      </c>
      <c r="J45" s="46" t="e">
        <f>IF(D45=#REF!,IF(C45=#REF!,Calcul_périodes!$AI$24,0))</f>
        <v>#REF!</v>
      </c>
      <c r="K45" s="46" t="e">
        <f t="shared" si="31"/>
        <v>#REF!</v>
      </c>
      <c r="L45" s="47" t="e">
        <f t="shared" si="1"/>
        <v>#REF!</v>
      </c>
      <c r="M45" s="37">
        <v>333</v>
      </c>
      <c r="N45" s="37">
        <v>316</v>
      </c>
      <c r="O45" s="48">
        <f t="shared" si="2"/>
        <v>1463.17</v>
      </c>
      <c r="P45" s="49">
        <v>5556.35</v>
      </c>
      <c r="Q45" s="38" t="s">
        <v>201</v>
      </c>
      <c r="R45" s="37" t="e">
        <f t="shared" si="3"/>
        <v>#REF!</v>
      </c>
      <c r="S45" s="37" t="e">
        <f t="shared" si="38"/>
        <v>#REF!</v>
      </c>
      <c r="T45" s="37" t="e">
        <f t="shared" si="5"/>
        <v>#REF!</v>
      </c>
      <c r="U45" s="37" t="e">
        <f t="shared" si="6"/>
        <v>#REF!</v>
      </c>
      <c r="V45" s="37" t="e">
        <f t="shared" si="7"/>
        <v>#REF!</v>
      </c>
      <c r="W45" s="37" t="e">
        <f t="shared" si="8"/>
        <v>#REF!</v>
      </c>
      <c r="X45" s="37" t="e">
        <f t="shared" si="9"/>
        <v>#REF!</v>
      </c>
      <c r="Y45" s="37" t="e">
        <f t="shared" si="10"/>
        <v>#REF!</v>
      </c>
      <c r="Z45" s="37" t="e">
        <f t="shared" si="11"/>
        <v>#REF!</v>
      </c>
      <c r="AR45" s="41">
        <f t="shared" si="18"/>
        <v>4.630291666666667</v>
      </c>
      <c r="AS45" s="42">
        <f t="shared" si="21"/>
        <v>143</v>
      </c>
      <c r="AT45" s="50">
        <f t="shared" si="19"/>
        <v>662.13</v>
      </c>
      <c r="AU45" s="50"/>
      <c r="AV45" s="50"/>
      <c r="AW45" s="50"/>
      <c r="AX45" s="50"/>
      <c r="AY45" s="51"/>
    </row>
    <row r="46" spans="1:51" ht="15">
      <c r="A46" s="37">
        <v>3</v>
      </c>
      <c r="B46" s="37">
        <v>0</v>
      </c>
      <c r="C46" s="56" t="s">
        <v>210</v>
      </c>
      <c r="D46" s="37" t="s">
        <v>79</v>
      </c>
      <c r="E46" s="37" t="s">
        <v>26</v>
      </c>
      <c r="F46" s="46" t="e">
        <f>IF(#REF!="","",IF(C46=#REF!,A46*360+B46*30,""))</f>
        <v>#REF!</v>
      </c>
      <c r="G46" s="46" t="e">
        <f t="shared" si="39"/>
        <v>#REF!</v>
      </c>
      <c r="H46" s="46" t="e">
        <f>IF(D46=#REF!,IF(C46=#REF!,Calcul_périodes!$AI$8,0))</f>
        <v>#REF!</v>
      </c>
      <c r="I46" s="46" t="e">
        <f>IF(D46=#REF!,IF(C46=#REF!,Calcul_périodes!$AI$16,0))</f>
        <v>#REF!</v>
      </c>
      <c r="J46" s="46" t="e">
        <f>IF(D46=#REF!,IF(C46=#REF!,Calcul_périodes!$AI$24,0))</f>
        <v>#REF!</v>
      </c>
      <c r="K46" s="46" t="e">
        <f t="shared" si="31"/>
        <v>#REF!</v>
      </c>
      <c r="L46" s="47" t="e">
        <f t="shared" si="1"/>
        <v>#REF!</v>
      </c>
      <c r="M46" s="37">
        <v>347</v>
      </c>
      <c r="N46" s="37">
        <v>325</v>
      </c>
      <c r="O46" s="48">
        <f t="shared" si="2"/>
        <v>1504.84</v>
      </c>
      <c r="P46" s="49">
        <v>5556.35</v>
      </c>
      <c r="Q46" s="38" t="s">
        <v>202</v>
      </c>
      <c r="R46" s="37" t="e">
        <f t="shared" si="3"/>
        <v>#REF!</v>
      </c>
      <c r="S46" s="37" t="e">
        <f t="shared" si="38"/>
        <v>#REF!</v>
      </c>
      <c r="T46" s="37" t="e">
        <f t="shared" si="5"/>
        <v>#REF!</v>
      </c>
      <c r="U46" s="37" t="e">
        <f t="shared" si="6"/>
        <v>#REF!</v>
      </c>
      <c r="V46" s="37" t="e">
        <f t="shared" si="7"/>
        <v>#REF!</v>
      </c>
      <c r="W46" s="37" t="e">
        <f t="shared" si="8"/>
        <v>#REF!</v>
      </c>
      <c r="X46" s="37" t="e">
        <f t="shared" si="9"/>
        <v>#REF!</v>
      </c>
      <c r="Y46" s="37" t="e">
        <f t="shared" si="10"/>
        <v>#REF!</v>
      </c>
      <c r="Z46" s="37" t="e">
        <f t="shared" si="11"/>
        <v>#REF!</v>
      </c>
      <c r="AR46" s="41">
        <f t="shared" si="18"/>
        <v>4.630291666666667</v>
      </c>
      <c r="AS46" s="42">
        <f t="shared" si="21"/>
        <v>144</v>
      </c>
      <c r="AT46" s="50">
        <f t="shared" si="19"/>
        <v>666.76</v>
      </c>
      <c r="AU46" s="50"/>
      <c r="AV46" s="50"/>
      <c r="AW46" s="50"/>
      <c r="AX46" s="50"/>
      <c r="AY46" s="51"/>
    </row>
    <row r="47" spans="1:51" ht="15">
      <c r="A47" s="37">
        <v>4</v>
      </c>
      <c r="B47" s="37">
        <v>0</v>
      </c>
      <c r="C47" s="56" t="s">
        <v>210</v>
      </c>
      <c r="D47" s="37" t="s">
        <v>79</v>
      </c>
      <c r="E47" s="37" t="s">
        <v>27</v>
      </c>
      <c r="F47" s="46" t="e">
        <f>IF(#REF!="","",IF(C47=#REF!,A47*360+B47*30,""))</f>
        <v>#REF!</v>
      </c>
      <c r="G47" s="46" t="e">
        <f t="shared" si="39"/>
        <v>#REF!</v>
      </c>
      <c r="H47" s="46" t="e">
        <f>IF(D47=#REF!,IF(C47=#REF!,Calcul_périodes!$AI$8,0))</f>
        <v>#REF!</v>
      </c>
      <c r="I47" s="46" t="e">
        <f>IF(D47=#REF!,IF(C47=#REF!,Calcul_périodes!$AI$16,0))</f>
        <v>#REF!</v>
      </c>
      <c r="J47" s="46" t="e">
        <f>IF(D47=#REF!,IF(C47=#REF!,Calcul_périodes!$AI$24,0))</f>
        <v>#REF!</v>
      </c>
      <c r="K47" s="46" t="e">
        <f t="shared" si="31"/>
        <v>#REF!</v>
      </c>
      <c r="L47" s="47" t="e">
        <f t="shared" si="1"/>
        <v>#REF!</v>
      </c>
      <c r="M47" s="37">
        <v>360</v>
      </c>
      <c r="N47" s="37">
        <v>335</v>
      </c>
      <c r="O47" s="48">
        <f t="shared" si="2"/>
        <v>1551.14</v>
      </c>
      <c r="P47" s="49">
        <v>5556.35</v>
      </c>
      <c r="Q47" s="38" t="s">
        <v>203</v>
      </c>
      <c r="R47" s="37" t="e">
        <f t="shared" si="3"/>
        <v>#REF!</v>
      </c>
      <c r="S47" s="37" t="e">
        <f t="shared" si="38"/>
        <v>#REF!</v>
      </c>
      <c r="T47" s="37" t="e">
        <f t="shared" si="5"/>
        <v>#REF!</v>
      </c>
      <c r="U47" s="37" t="e">
        <f t="shared" si="6"/>
        <v>#REF!</v>
      </c>
      <c r="V47" s="37" t="e">
        <f t="shared" si="7"/>
        <v>#REF!</v>
      </c>
      <c r="W47" s="37" t="e">
        <f t="shared" si="8"/>
        <v>#REF!</v>
      </c>
      <c r="X47" s="37" t="e">
        <f t="shared" si="9"/>
        <v>#REF!</v>
      </c>
      <c r="Y47" s="37" t="e">
        <f t="shared" si="10"/>
        <v>#REF!</v>
      </c>
      <c r="Z47" s="37" t="e">
        <f t="shared" si="11"/>
        <v>#REF!</v>
      </c>
      <c r="AR47" s="41">
        <f t="shared" si="18"/>
        <v>4.630291666666667</v>
      </c>
      <c r="AS47" s="42">
        <f t="shared" si="21"/>
        <v>145</v>
      </c>
      <c r="AT47" s="50">
        <f t="shared" si="19"/>
        <v>671.39</v>
      </c>
      <c r="AU47" s="50"/>
      <c r="AV47" s="50"/>
      <c r="AW47" s="50"/>
      <c r="AX47" s="50"/>
      <c r="AY47" s="51"/>
    </row>
    <row r="48" spans="1:51" ht="15">
      <c r="A48" s="37">
        <v>4</v>
      </c>
      <c r="B48" s="37">
        <v>0</v>
      </c>
      <c r="C48" s="56" t="s">
        <v>210</v>
      </c>
      <c r="D48" s="37" t="s">
        <v>79</v>
      </c>
      <c r="E48" s="37" t="s">
        <v>28</v>
      </c>
      <c r="F48" s="46" t="e">
        <f>IF(#REF!="","",IF(C48=#REF!,A48*360+B48*30,""))</f>
        <v>#REF!</v>
      </c>
      <c r="G48" s="46" t="e">
        <f t="shared" si="39"/>
        <v>#REF!</v>
      </c>
      <c r="H48" s="46" t="e">
        <f>IF(D48=#REF!,IF(C48=#REF!,Calcul_périodes!$AI$8,0))</f>
        <v>#REF!</v>
      </c>
      <c r="I48" s="46" t="e">
        <f>IF(D48=#REF!,IF(C48=#REF!,Calcul_périodes!$AI$16,0))</f>
        <v>#REF!</v>
      </c>
      <c r="J48" s="46" t="e">
        <f>IF(D48=#REF!,IF(C48=#REF!,Calcul_périodes!$AI$24,0))</f>
        <v>#REF!</v>
      </c>
      <c r="K48" s="46" t="e">
        <f t="shared" si="31"/>
        <v>#REF!</v>
      </c>
      <c r="L48" s="47" t="e">
        <f t="shared" si="1"/>
        <v>#REF!</v>
      </c>
      <c r="M48" s="37">
        <v>374</v>
      </c>
      <c r="N48" s="37">
        <v>345</v>
      </c>
      <c r="O48" s="48">
        <f t="shared" si="2"/>
        <v>1597.45</v>
      </c>
      <c r="P48" s="49">
        <v>5556.35</v>
      </c>
      <c r="Q48" s="38" t="s">
        <v>204</v>
      </c>
      <c r="R48" s="37" t="e">
        <f t="shared" si="3"/>
        <v>#REF!</v>
      </c>
      <c r="S48" s="37" t="e">
        <f t="shared" si="38"/>
        <v>#REF!</v>
      </c>
      <c r="T48" s="37" t="e">
        <f t="shared" si="5"/>
        <v>#REF!</v>
      </c>
      <c r="U48" s="37" t="e">
        <f t="shared" si="6"/>
        <v>#REF!</v>
      </c>
      <c r="V48" s="37" t="e">
        <f t="shared" si="7"/>
        <v>#REF!</v>
      </c>
      <c r="W48" s="37" t="e">
        <f t="shared" si="8"/>
        <v>#REF!</v>
      </c>
      <c r="X48" s="37" t="e">
        <f t="shared" si="9"/>
        <v>#REF!</v>
      </c>
      <c r="Y48" s="37" t="e">
        <f t="shared" si="10"/>
        <v>#REF!</v>
      </c>
      <c r="Z48" s="37" t="e">
        <f t="shared" si="11"/>
        <v>#REF!</v>
      </c>
      <c r="AR48" s="41">
        <f t="shared" si="18"/>
        <v>4.630291666666667</v>
      </c>
      <c r="AS48" s="42">
        <f t="shared" si="21"/>
        <v>146</v>
      </c>
      <c r="AT48" s="50">
        <f t="shared" si="19"/>
        <v>676.02</v>
      </c>
      <c r="AU48" s="50"/>
      <c r="AV48" s="50"/>
      <c r="AW48" s="50"/>
      <c r="AX48" s="50"/>
      <c r="AY48" s="51"/>
    </row>
    <row r="49" spans="1:51" ht="15">
      <c r="A49" s="37">
        <v>4</v>
      </c>
      <c r="B49" s="37">
        <v>0</v>
      </c>
      <c r="C49" s="56" t="s">
        <v>210</v>
      </c>
      <c r="D49" s="37" t="s">
        <v>79</v>
      </c>
      <c r="E49" s="37" t="s">
        <v>29</v>
      </c>
      <c r="F49" s="46" t="e">
        <f>IF(#REF!="","",IF(C49=#REF!,A49*360+B49*30,""))</f>
        <v>#REF!</v>
      </c>
      <c r="G49" s="46" t="e">
        <f t="shared" si="39"/>
        <v>#REF!</v>
      </c>
      <c r="H49" s="46" t="e">
        <f>IF(D49=#REF!,IF(C49=#REF!,Calcul_périodes!$AI$8,0))</f>
        <v>#REF!</v>
      </c>
      <c r="I49" s="46" t="e">
        <f>IF(D49=#REF!,IF(C49=#REF!,Calcul_périodes!$AI$16,0))</f>
        <v>#REF!</v>
      </c>
      <c r="J49" s="46" t="e">
        <f>IF(D49=#REF!,IF(C49=#REF!,Calcul_périodes!$AI$24,0))</f>
        <v>#REF!</v>
      </c>
      <c r="K49" s="46" t="e">
        <f t="shared" si="31"/>
        <v>#REF!</v>
      </c>
      <c r="L49" s="47" t="e">
        <f t="shared" si="1"/>
        <v>#REF!</v>
      </c>
      <c r="M49" s="37">
        <v>389</v>
      </c>
      <c r="N49" s="37">
        <v>356</v>
      </c>
      <c r="O49" s="48">
        <f t="shared" si="2"/>
        <v>1648.38</v>
      </c>
      <c r="P49" s="49">
        <v>5556.35</v>
      </c>
      <c r="Q49" s="38" t="s">
        <v>205</v>
      </c>
      <c r="R49" s="37" t="e">
        <f t="shared" si="3"/>
        <v>#REF!</v>
      </c>
      <c r="S49" s="37" t="e">
        <f t="shared" si="38"/>
        <v>#REF!</v>
      </c>
      <c r="T49" s="37" t="e">
        <f t="shared" si="5"/>
        <v>#REF!</v>
      </c>
      <c r="U49" s="37" t="e">
        <f t="shared" si="6"/>
        <v>#REF!</v>
      </c>
      <c r="V49" s="37" t="e">
        <f t="shared" si="7"/>
        <v>#REF!</v>
      </c>
      <c r="W49" s="37" t="e">
        <f t="shared" si="8"/>
        <v>#REF!</v>
      </c>
      <c r="X49" s="37" t="e">
        <f t="shared" si="9"/>
        <v>#REF!</v>
      </c>
      <c r="Y49" s="37" t="e">
        <f t="shared" si="10"/>
        <v>#REF!</v>
      </c>
      <c r="Z49" s="37" t="e">
        <f t="shared" si="11"/>
        <v>#REF!</v>
      </c>
      <c r="AR49" s="41">
        <f t="shared" si="18"/>
        <v>4.630291666666667</v>
      </c>
      <c r="AS49" s="42">
        <f t="shared" si="21"/>
        <v>147</v>
      </c>
      <c r="AT49" s="50">
        <f t="shared" si="19"/>
        <v>680.65</v>
      </c>
      <c r="AU49" s="50"/>
      <c r="AV49" s="50"/>
      <c r="AW49" s="50"/>
      <c r="AX49" s="50"/>
      <c r="AY49" s="51"/>
    </row>
    <row r="50" spans="1:51" ht="15">
      <c r="A50" s="37">
        <v>4</v>
      </c>
      <c r="B50" s="37">
        <v>0</v>
      </c>
      <c r="C50" s="56" t="s">
        <v>210</v>
      </c>
      <c r="D50" s="37" t="s">
        <v>79</v>
      </c>
      <c r="E50" s="37" t="s">
        <v>30</v>
      </c>
      <c r="F50" s="46" t="e">
        <f>IF(#REF!="","",IF(C50=#REF!,A50*360+B50*30,""))</f>
        <v>#REF!</v>
      </c>
      <c r="G50" s="46" t="e">
        <f t="shared" si="39"/>
        <v>#REF!</v>
      </c>
      <c r="H50" s="46" t="e">
        <f>IF(D50=#REF!,IF(C50=#REF!,Calcul_périodes!$AI$8,0))</f>
        <v>#REF!</v>
      </c>
      <c r="I50" s="46" t="e">
        <f>IF(D50=#REF!,IF(C50=#REF!,Calcul_périodes!$AI$16,0))</f>
        <v>#REF!</v>
      </c>
      <c r="J50" s="46" t="e">
        <f>IF(D50=#REF!,IF(C50=#REF!,Calcul_périodes!$AI$24,0))</f>
        <v>#REF!</v>
      </c>
      <c r="K50" s="46" t="e">
        <f t="shared" si="31"/>
        <v>#REF!</v>
      </c>
      <c r="L50" s="47" t="e">
        <f t="shared" si="1"/>
        <v>#REF!</v>
      </c>
      <c r="M50" s="37">
        <v>413</v>
      </c>
      <c r="N50" s="37">
        <v>369</v>
      </c>
      <c r="O50" s="48">
        <f t="shared" si="2"/>
        <v>1708.57</v>
      </c>
      <c r="P50" s="49">
        <v>5556.35</v>
      </c>
      <c r="Q50" s="38" t="s">
        <v>206</v>
      </c>
      <c r="R50" s="37" t="e">
        <f t="shared" si="3"/>
        <v>#REF!</v>
      </c>
      <c r="S50" s="37" t="e">
        <f t="shared" si="38"/>
        <v>#REF!</v>
      </c>
      <c r="T50" s="37" t="e">
        <f t="shared" si="5"/>
        <v>#REF!</v>
      </c>
      <c r="U50" s="37" t="e">
        <f t="shared" si="6"/>
        <v>#REF!</v>
      </c>
      <c r="V50" s="37" t="e">
        <f t="shared" si="7"/>
        <v>#REF!</v>
      </c>
      <c r="W50" s="37" t="e">
        <f t="shared" si="8"/>
        <v>#REF!</v>
      </c>
      <c r="X50" s="37" t="e">
        <f t="shared" si="9"/>
        <v>#REF!</v>
      </c>
      <c r="Y50" s="37" t="e">
        <f t="shared" si="10"/>
        <v>#REF!</v>
      </c>
      <c r="Z50" s="37" t="e">
        <f t="shared" si="11"/>
        <v>#REF!</v>
      </c>
      <c r="AR50" s="41">
        <f t="shared" si="18"/>
        <v>4.630291666666667</v>
      </c>
      <c r="AS50" s="42">
        <f t="shared" si="21"/>
        <v>148</v>
      </c>
      <c r="AT50" s="50">
        <f t="shared" si="19"/>
        <v>685.28</v>
      </c>
      <c r="AU50" s="50"/>
      <c r="AV50" s="50"/>
      <c r="AW50" s="50"/>
      <c r="AX50" s="50"/>
      <c r="AY50" s="51"/>
    </row>
    <row r="51" spans="1:51" ht="15">
      <c r="A51" s="37">
        <v>0</v>
      </c>
      <c r="B51" s="37">
        <v>0</v>
      </c>
      <c r="C51" s="56" t="s">
        <v>211</v>
      </c>
      <c r="D51" s="37" t="s">
        <v>79</v>
      </c>
      <c r="E51" s="37" t="s">
        <v>32</v>
      </c>
      <c r="F51" s="46" t="e">
        <f>IF(#REF!="","",IF(C51=#REF!,A51*360+B51*30,""))</f>
        <v>#REF!</v>
      </c>
      <c r="G51" s="46" t="e">
        <f>F51</f>
        <v>#REF!</v>
      </c>
      <c r="H51" s="46" t="e">
        <f>IF(D51=#REF!,IF(C51=#REF!,Calcul_périodes!$AI$8,0))</f>
        <v>#REF!</v>
      </c>
      <c r="I51" s="46" t="e">
        <f>IF(D51=#REF!,IF(C51=#REF!,Calcul_périodes!$AI$16,0))</f>
        <v>#REF!</v>
      </c>
      <c r="J51" s="46" t="e">
        <f>IF(D51=#REF!,IF(C51=#REF!,Calcul_périodes!$AI$24,0))</f>
        <v>#REF!</v>
      </c>
      <c r="K51" s="46" t="e">
        <f t="shared" si="31"/>
        <v>#REF!</v>
      </c>
      <c r="L51" s="47" t="e">
        <f t="shared" si="1"/>
        <v>#REF!</v>
      </c>
      <c r="M51" s="37">
        <v>297</v>
      </c>
      <c r="N51" s="37">
        <v>308</v>
      </c>
      <c r="O51" s="48">
        <f t="shared" si="2"/>
        <v>1426.12</v>
      </c>
      <c r="P51" s="49">
        <v>5556.35</v>
      </c>
      <c r="Q51" s="38" t="s">
        <v>196</v>
      </c>
      <c r="R51" s="37" t="e">
        <f t="shared" si="3"/>
        <v>#REF!</v>
      </c>
      <c r="S51" s="37" t="e">
        <f>IF(R51="OUI",IF(K51&gt;=360,K51-L51,IF(K51&lt;360,K51,0)))</f>
        <v>#REF!</v>
      </c>
      <c r="T51" s="37" t="e">
        <f t="shared" si="5"/>
        <v>#REF!</v>
      </c>
      <c r="U51" s="37" t="e">
        <f t="shared" si="6"/>
        <v>#REF!</v>
      </c>
      <c r="V51" s="37" t="e">
        <f t="shared" si="7"/>
        <v>#REF!</v>
      </c>
      <c r="W51" s="37" t="e">
        <f t="shared" si="8"/>
        <v>#REF!</v>
      </c>
      <c r="X51" s="37" t="e">
        <f t="shared" si="9"/>
        <v>#REF!</v>
      </c>
      <c r="Y51" s="37" t="e">
        <f t="shared" si="10"/>
        <v>#REF!</v>
      </c>
      <c r="Z51" s="37" t="e">
        <f t="shared" si="11"/>
        <v>#REF!</v>
      </c>
      <c r="AR51" s="41">
        <f t="shared" si="18"/>
        <v>4.630291666666667</v>
      </c>
      <c r="AS51" s="42">
        <f t="shared" si="21"/>
        <v>149</v>
      </c>
      <c r="AT51" s="50">
        <f t="shared" si="19"/>
        <v>689.91</v>
      </c>
      <c r="AU51" s="50"/>
      <c r="AV51" s="50"/>
      <c r="AW51" s="50"/>
      <c r="AX51" s="50"/>
      <c r="AY51" s="51"/>
    </row>
    <row r="52" spans="1:51" ht="15">
      <c r="A52" s="37">
        <v>1</v>
      </c>
      <c r="B52" s="37">
        <v>0</v>
      </c>
      <c r="C52" s="56" t="s">
        <v>211</v>
      </c>
      <c r="D52" s="37" t="s">
        <v>79</v>
      </c>
      <c r="E52" s="37" t="s">
        <v>21</v>
      </c>
      <c r="F52" s="46" t="e">
        <f>IF(#REF!="","",IF(C52=#REF!,A52*360+B52*30,""))</f>
        <v>#REF!</v>
      </c>
      <c r="G52" s="46" t="e">
        <f>IF(F52="","",G51+F52)</f>
        <v>#REF!</v>
      </c>
      <c r="H52" s="46" t="e">
        <f>IF(D52=#REF!,IF(C52=#REF!,Calcul_périodes!$AI$8,0))</f>
        <v>#REF!</v>
      </c>
      <c r="I52" s="46" t="e">
        <f>IF(D52=#REF!,IF(C52=#REF!,Calcul_périodes!$AI$16,0))</f>
        <v>#REF!</v>
      </c>
      <c r="J52" s="46" t="e">
        <f>IF(D52=#REF!,IF(C52=#REF!,Calcul_périodes!$AI$24,0))</f>
        <v>#REF!</v>
      </c>
      <c r="K52" s="46" t="e">
        <f t="shared" si="31"/>
        <v>#REF!</v>
      </c>
      <c r="L52" s="47" t="e">
        <f t="shared" si="1"/>
        <v>#REF!</v>
      </c>
      <c r="M52" s="37">
        <v>298</v>
      </c>
      <c r="N52" s="37">
        <v>309</v>
      </c>
      <c r="O52" s="48">
        <f t="shared" si="2"/>
        <v>1430.76</v>
      </c>
      <c r="P52" s="49">
        <v>5556.35</v>
      </c>
      <c r="Q52" s="38" t="s">
        <v>197</v>
      </c>
      <c r="R52" s="37" t="e">
        <f t="shared" si="3"/>
        <v>#REF!</v>
      </c>
      <c r="S52" s="37" t="e">
        <f aca="true" t="shared" si="40" ref="S52:S61">IF(R52="OUI",IF(K52&gt;=360,K52-L52,IF(K52&lt;360,K52,0)))</f>
        <v>#REF!</v>
      </c>
      <c r="T52" s="37" t="e">
        <f t="shared" si="5"/>
        <v>#REF!</v>
      </c>
      <c r="U52" s="37" t="e">
        <f t="shared" si="6"/>
        <v>#REF!</v>
      </c>
      <c r="V52" s="37" t="e">
        <f t="shared" si="7"/>
        <v>#REF!</v>
      </c>
      <c r="W52" s="37" t="e">
        <f t="shared" si="8"/>
        <v>#REF!</v>
      </c>
      <c r="X52" s="37" t="e">
        <f t="shared" si="9"/>
        <v>#REF!</v>
      </c>
      <c r="Y52" s="37" t="e">
        <f t="shared" si="10"/>
        <v>#REF!</v>
      </c>
      <c r="Z52" s="37" t="e">
        <f t="shared" si="11"/>
        <v>#REF!</v>
      </c>
      <c r="AR52" s="41">
        <f t="shared" si="18"/>
        <v>4.630291666666667</v>
      </c>
      <c r="AS52" s="42">
        <f t="shared" si="21"/>
        <v>150</v>
      </c>
      <c r="AT52" s="50">
        <f t="shared" si="19"/>
        <v>694.54</v>
      </c>
      <c r="AU52" s="50"/>
      <c r="AV52" s="50"/>
      <c r="AW52" s="50"/>
      <c r="AX52" s="50"/>
      <c r="AY52" s="51"/>
    </row>
    <row r="53" spans="1:51" ht="15">
      <c r="A53" s="37">
        <v>2</v>
      </c>
      <c r="B53" s="37">
        <v>0</v>
      </c>
      <c r="C53" s="56" t="s">
        <v>211</v>
      </c>
      <c r="D53" s="37" t="s">
        <v>79</v>
      </c>
      <c r="E53" s="37" t="s">
        <v>22</v>
      </c>
      <c r="F53" s="46" t="e">
        <f>IF(#REF!="","",IF(C53=#REF!,A53*360+B53*30,""))</f>
        <v>#REF!</v>
      </c>
      <c r="G53" s="46" t="e">
        <f aca="true" t="shared" si="41" ref="G53:G61">IF(F53="","",G52+F53)</f>
        <v>#REF!</v>
      </c>
      <c r="H53" s="46" t="e">
        <f>IF(D53=#REF!,IF(C53=#REF!,Calcul_périodes!$AI$8,0))</f>
        <v>#REF!</v>
      </c>
      <c r="I53" s="46" t="e">
        <f>IF(D53=#REF!,IF(C53=#REF!,Calcul_périodes!$AI$16,0))</f>
        <v>#REF!</v>
      </c>
      <c r="J53" s="46" t="e">
        <f>IF(D53=#REF!,IF(C53=#REF!,Calcul_périodes!$AI$24,0))</f>
        <v>#REF!</v>
      </c>
      <c r="K53" s="46" t="e">
        <f t="shared" si="31"/>
        <v>#REF!</v>
      </c>
      <c r="L53" s="47" t="e">
        <f t="shared" si="1"/>
        <v>#REF!</v>
      </c>
      <c r="M53" s="37">
        <v>299</v>
      </c>
      <c r="N53" s="37">
        <v>310</v>
      </c>
      <c r="O53" s="48">
        <f t="shared" si="2"/>
        <v>1435.39</v>
      </c>
      <c r="P53" s="49">
        <v>5556.35</v>
      </c>
      <c r="Q53" s="38" t="s">
        <v>198</v>
      </c>
      <c r="R53" s="37" t="e">
        <f t="shared" si="3"/>
        <v>#REF!</v>
      </c>
      <c r="S53" s="37" t="e">
        <f t="shared" si="40"/>
        <v>#REF!</v>
      </c>
      <c r="T53" s="37" t="e">
        <f t="shared" si="5"/>
        <v>#REF!</v>
      </c>
      <c r="U53" s="37" t="e">
        <f t="shared" si="6"/>
        <v>#REF!</v>
      </c>
      <c r="V53" s="37" t="e">
        <f t="shared" si="7"/>
        <v>#REF!</v>
      </c>
      <c r="W53" s="37" t="e">
        <f t="shared" si="8"/>
        <v>#REF!</v>
      </c>
      <c r="X53" s="37" t="e">
        <f t="shared" si="9"/>
        <v>#REF!</v>
      </c>
      <c r="Y53" s="37" t="e">
        <f t="shared" si="10"/>
        <v>#REF!</v>
      </c>
      <c r="Z53" s="37" t="e">
        <f t="shared" si="11"/>
        <v>#REF!</v>
      </c>
      <c r="AR53" s="41">
        <f t="shared" si="18"/>
        <v>4.630291666666667</v>
      </c>
      <c r="AS53" s="42">
        <f t="shared" si="21"/>
        <v>151</v>
      </c>
      <c r="AT53" s="50">
        <f t="shared" si="19"/>
        <v>699.17</v>
      </c>
      <c r="AU53" s="50"/>
      <c r="AV53" s="50"/>
      <c r="AW53" s="50"/>
      <c r="AX53" s="50"/>
      <c r="AY53" s="51"/>
    </row>
    <row r="54" spans="1:51" ht="15">
      <c r="A54" s="37">
        <v>2</v>
      </c>
      <c r="B54" s="37">
        <v>0</v>
      </c>
      <c r="C54" s="56" t="s">
        <v>211</v>
      </c>
      <c r="D54" s="37" t="s">
        <v>79</v>
      </c>
      <c r="E54" s="37" t="s">
        <v>23</v>
      </c>
      <c r="F54" s="46" t="e">
        <f>IF(#REF!="","",IF(C54=#REF!,A54*360+B54*30,""))</f>
        <v>#REF!</v>
      </c>
      <c r="G54" s="46" t="e">
        <f t="shared" si="41"/>
        <v>#REF!</v>
      </c>
      <c r="H54" s="46" t="e">
        <f>IF(D54=#REF!,IF(C54=#REF!,Calcul_périodes!$AI$8,0))</f>
        <v>#REF!</v>
      </c>
      <c r="I54" s="46" t="e">
        <f>IF(D54=#REF!,IF(C54=#REF!,Calcul_périodes!$AI$16,0))</f>
        <v>#REF!</v>
      </c>
      <c r="J54" s="46" t="e">
        <f>IF(D54=#REF!,IF(C54=#REF!,Calcul_périodes!$AI$24,0))</f>
        <v>#REF!</v>
      </c>
      <c r="K54" s="46" t="e">
        <f t="shared" si="31"/>
        <v>#REF!</v>
      </c>
      <c r="L54" s="47" t="e">
        <f t="shared" si="1"/>
        <v>#REF!</v>
      </c>
      <c r="M54" s="37">
        <v>303</v>
      </c>
      <c r="N54" s="37">
        <v>311</v>
      </c>
      <c r="O54" s="48">
        <f t="shared" si="2"/>
        <v>1440.02</v>
      </c>
      <c r="P54" s="49">
        <v>5556.35</v>
      </c>
      <c r="Q54" s="38" t="s">
        <v>199</v>
      </c>
      <c r="R54" s="37" t="e">
        <f t="shared" si="3"/>
        <v>#REF!</v>
      </c>
      <c r="S54" s="37" t="e">
        <f t="shared" si="40"/>
        <v>#REF!</v>
      </c>
      <c r="T54" s="37" t="e">
        <f t="shared" si="5"/>
        <v>#REF!</v>
      </c>
      <c r="U54" s="37" t="e">
        <f t="shared" si="6"/>
        <v>#REF!</v>
      </c>
      <c r="V54" s="37" t="e">
        <f t="shared" si="7"/>
        <v>#REF!</v>
      </c>
      <c r="W54" s="37" t="e">
        <f t="shared" si="8"/>
        <v>#REF!</v>
      </c>
      <c r="X54" s="37" t="e">
        <f t="shared" si="9"/>
        <v>#REF!</v>
      </c>
      <c r="Y54" s="37" t="e">
        <f t="shared" si="10"/>
        <v>#REF!</v>
      </c>
      <c r="Z54" s="37" t="e">
        <f t="shared" si="11"/>
        <v>#REF!</v>
      </c>
      <c r="AR54" s="41">
        <f t="shared" si="18"/>
        <v>4.630291666666667</v>
      </c>
      <c r="AS54" s="42">
        <f t="shared" si="21"/>
        <v>152</v>
      </c>
      <c r="AT54" s="50">
        <f t="shared" si="19"/>
        <v>703.8</v>
      </c>
      <c r="AU54" s="50"/>
      <c r="AV54" s="50"/>
      <c r="AW54" s="50"/>
      <c r="AX54" s="50"/>
      <c r="AY54" s="51"/>
    </row>
    <row r="55" spans="1:51" ht="15">
      <c r="A55" s="37">
        <v>3</v>
      </c>
      <c r="B55" s="37">
        <v>0</v>
      </c>
      <c r="C55" s="56" t="s">
        <v>211</v>
      </c>
      <c r="D55" s="37" t="s">
        <v>79</v>
      </c>
      <c r="E55" s="37" t="s">
        <v>24</v>
      </c>
      <c r="F55" s="46" t="e">
        <f>IF(#REF!="","",IF(C55=#REF!,A55*360+B55*30,""))</f>
        <v>#REF!</v>
      </c>
      <c r="G55" s="46" t="e">
        <f t="shared" si="41"/>
        <v>#REF!</v>
      </c>
      <c r="H55" s="46" t="e">
        <f>IF(D55=#REF!,IF(C55=#REF!,Calcul_périodes!$AI$8,0))</f>
        <v>#REF!</v>
      </c>
      <c r="I55" s="46" t="e">
        <f>IF(D55=#REF!,IF(C55=#REF!,Calcul_périodes!$AI$16,0))</f>
        <v>#REF!</v>
      </c>
      <c r="J55" s="46" t="e">
        <f>IF(D55=#REF!,IF(C55=#REF!,Calcul_périodes!$AI$24,0))</f>
        <v>#REF!</v>
      </c>
      <c r="K55" s="46" t="e">
        <f t="shared" si="31"/>
        <v>#REF!</v>
      </c>
      <c r="L55" s="47" t="e">
        <f t="shared" si="1"/>
        <v>#REF!</v>
      </c>
      <c r="M55" s="37">
        <v>310</v>
      </c>
      <c r="N55" s="37">
        <v>312</v>
      </c>
      <c r="O55" s="48">
        <f t="shared" si="2"/>
        <v>1444.65</v>
      </c>
      <c r="P55" s="49">
        <v>5556.35</v>
      </c>
      <c r="Q55" s="38" t="s">
        <v>200</v>
      </c>
      <c r="R55" s="37" t="e">
        <f t="shared" si="3"/>
        <v>#REF!</v>
      </c>
      <c r="S55" s="37" t="e">
        <f t="shared" si="40"/>
        <v>#REF!</v>
      </c>
      <c r="T55" s="37" t="e">
        <f t="shared" si="5"/>
        <v>#REF!</v>
      </c>
      <c r="U55" s="37" t="e">
        <f t="shared" si="6"/>
        <v>#REF!</v>
      </c>
      <c r="V55" s="37" t="e">
        <f t="shared" si="7"/>
        <v>#REF!</v>
      </c>
      <c r="W55" s="37" t="e">
        <f t="shared" si="8"/>
        <v>#REF!</v>
      </c>
      <c r="X55" s="37" t="e">
        <f t="shared" si="9"/>
        <v>#REF!</v>
      </c>
      <c r="Y55" s="37" t="e">
        <f t="shared" si="10"/>
        <v>#REF!</v>
      </c>
      <c r="Z55" s="37" t="e">
        <f t="shared" si="11"/>
        <v>#REF!</v>
      </c>
      <c r="AR55" s="41">
        <f t="shared" si="18"/>
        <v>4.630291666666667</v>
      </c>
      <c r="AS55" s="42">
        <f t="shared" si="21"/>
        <v>153</v>
      </c>
      <c r="AT55" s="50">
        <f t="shared" si="19"/>
        <v>708.43</v>
      </c>
      <c r="AU55" s="50"/>
      <c r="AV55" s="50"/>
      <c r="AW55" s="50"/>
      <c r="AX55" s="50"/>
      <c r="AY55" s="51"/>
    </row>
    <row r="56" spans="1:51" ht="15">
      <c r="A56" s="37">
        <v>3</v>
      </c>
      <c r="B56" s="37">
        <v>0</v>
      </c>
      <c r="C56" s="56" t="s">
        <v>211</v>
      </c>
      <c r="D56" s="37" t="s">
        <v>79</v>
      </c>
      <c r="E56" s="37" t="s">
        <v>25</v>
      </c>
      <c r="F56" s="46" t="e">
        <f>IF(#REF!="","",IF(C56=#REF!,A56*360+B56*30,""))</f>
        <v>#REF!</v>
      </c>
      <c r="G56" s="46" t="e">
        <f t="shared" si="41"/>
        <v>#REF!</v>
      </c>
      <c r="H56" s="46" t="e">
        <f>IF(D56=#REF!,IF(C56=#REF!,Calcul_périodes!$AI$8,0))</f>
        <v>#REF!</v>
      </c>
      <c r="I56" s="46" t="e">
        <f>IF(D56=#REF!,IF(C56=#REF!,Calcul_périodes!$AI$16,0))</f>
        <v>#REF!</v>
      </c>
      <c r="J56" s="46" t="e">
        <f>IF(D56=#REF!,IF(C56=#REF!,Calcul_périodes!$AI$24,0))</f>
        <v>#REF!</v>
      </c>
      <c r="K56" s="46" t="e">
        <f t="shared" si="31"/>
        <v>#REF!</v>
      </c>
      <c r="L56" s="47" t="e">
        <f t="shared" si="1"/>
        <v>#REF!</v>
      </c>
      <c r="M56" s="37">
        <v>318</v>
      </c>
      <c r="N56" s="37">
        <v>313</v>
      </c>
      <c r="O56" s="48">
        <f t="shared" si="2"/>
        <v>1449.28</v>
      </c>
      <c r="P56" s="49">
        <v>5556.35</v>
      </c>
      <c r="Q56" s="38" t="s">
        <v>201</v>
      </c>
      <c r="R56" s="37" t="e">
        <f t="shared" si="3"/>
        <v>#REF!</v>
      </c>
      <c r="S56" s="37" t="e">
        <f t="shared" si="40"/>
        <v>#REF!</v>
      </c>
      <c r="T56" s="37" t="e">
        <f t="shared" si="5"/>
        <v>#REF!</v>
      </c>
      <c r="U56" s="37" t="e">
        <f t="shared" si="6"/>
        <v>#REF!</v>
      </c>
      <c r="V56" s="37" t="e">
        <f t="shared" si="7"/>
        <v>#REF!</v>
      </c>
      <c r="W56" s="37" t="e">
        <f t="shared" si="8"/>
        <v>#REF!</v>
      </c>
      <c r="X56" s="37" t="e">
        <f t="shared" si="9"/>
        <v>#REF!</v>
      </c>
      <c r="Y56" s="37" t="e">
        <f t="shared" si="10"/>
        <v>#REF!</v>
      </c>
      <c r="Z56" s="37" t="e">
        <f t="shared" si="11"/>
        <v>#REF!</v>
      </c>
      <c r="AR56" s="41">
        <f t="shared" si="18"/>
        <v>4.630291666666667</v>
      </c>
      <c r="AS56" s="42">
        <f t="shared" si="21"/>
        <v>154</v>
      </c>
      <c r="AT56" s="50">
        <f t="shared" si="19"/>
        <v>713.06</v>
      </c>
      <c r="AU56" s="50"/>
      <c r="AV56" s="50"/>
      <c r="AW56" s="50"/>
      <c r="AX56" s="50"/>
      <c r="AY56" s="51"/>
    </row>
    <row r="57" spans="1:51" ht="15">
      <c r="A57" s="37">
        <v>3</v>
      </c>
      <c r="B57" s="37">
        <v>0</v>
      </c>
      <c r="C57" s="56" t="s">
        <v>211</v>
      </c>
      <c r="D57" s="37" t="s">
        <v>79</v>
      </c>
      <c r="E57" s="37" t="s">
        <v>26</v>
      </c>
      <c r="F57" s="46" t="e">
        <f>IF(#REF!="","",IF(C57=#REF!,A57*360+B57*30,""))</f>
        <v>#REF!</v>
      </c>
      <c r="G57" s="46" t="e">
        <f t="shared" si="41"/>
        <v>#REF!</v>
      </c>
      <c r="H57" s="46" t="e">
        <f>IF(D57=#REF!,IF(C57=#REF!,Calcul_périodes!$AI$8,0))</f>
        <v>#REF!</v>
      </c>
      <c r="I57" s="46" t="e">
        <f>IF(D57=#REF!,IF(C57=#REF!,Calcul_périodes!$AI$16,0))</f>
        <v>#REF!</v>
      </c>
      <c r="J57" s="46" t="e">
        <f>IF(D57=#REF!,IF(C57=#REF!,Calcul_périodes!$AI$24,0))</f>
        <v>#REF!</v>
      </c>
      <c r="K57" s="46" t="e">
        <f t="shared" si="31"/>
        <v>#REF!</v>
      </c>
      <c r="L57" s="47" t="e">
        <f t="shared" si="1"/>
        <v>#REF!</v>
      </c>
      <c r="M57" s="37">
        <v>328</v>
      </c>
      <c r="N57" s="37">
        <v>315</v>
      </c>
      <c r="O57" s="48">
        <f t="shared" si="2"/>
        <v>1458.54</v>
      </c>
      <c r="P57" s="49">
        <v>5556.35</v>
      </c>
      <c r="Q57" s="38" t="s">
        <v>202</v>
      </c>
      <c r="R57" s="37" t="e">
        <f t="shared" si="3"/>
        <v>#REF!</v>
      </c>
      <c r="S57" s="37" t="e">
        <f t="shared" si="40"/>
        <v>#REF!</v>
      </c>
      <c r="T57" s="37" t="e">
        <f t="shared" si="5"/>
        <v>#REF!</v>
      </c>
      <c r="U57" s="37" t="e">
        <f t="shared" si="6"/>
        <v>#REF!</v>
      </c>
      <c r="V57" s="37" t="e">
        <f t="shared" si="7"/>
        <v>#REF!</v>
      </c>
      <c r="W57" s="37" t="e">
        <f t="shared" si="8"/>
        <v>#REF!</v>
      </c>
      <c r="X57" s="37" t="e">
        <f t="shared" si="9"/>
        <v>#REF!</v>
      </c>
      <c r="Y57" s="37" t="e">
        <f t="shared" si="10"/>
        <v>#REF!</v>
      </c>
      <c r="Z57" s="37" t="e">
        <f t="shared" si="11"/>
        <v>#REF!</v>
      </c>
      <c r="AR57" s="41">
        <f t="shared" si="18"/>
        <v>4.630291666666667</v>
      </c>
      <c r="AS57" s="42">
        <f t="shared" si="21"/>
        <v>155</v>
      </c>
      <c r="AT57" s="50">
        <f t="shared" si="19"/>
        <v>717.69</v>
      </c>
      <c r="AU57" s="50"/>
      <c r="AV57" s="50"/>
      <c r="AW57" s="50"/>
      <c r="AX57" s="50"/>
      <c r="AY57" s="51"/>
    </row>
    <row r="58" spans="1:51" ht="15">
      <c r="A58" s="37">
        <v>4</v>
      </c>
      <c r="B58" s="37">
        <v>0</v>
      </c>
      <c r="C58" s="56" t="s">
        <v>211</v>
      </c>
      <c r="D58" s="37" t="s">
        <v>79</v>
      </c>
      <c r="E58" s="37" t="s">
        <v>27</v>
      </c>
      <c r="F58" s="46" t="e">
        <f>IF(#REF!="","",IF(C58=#REF!,A58*360+B58*30,""))</f>
        <v>#REF!</v>
      </c>
      <c r="G58" s="46" t="e">
        <f t="shared" si="41"/>
        <v>#REF!</v>
      </c>
      <c r="H58" s="46" t="e">
        <f>IF(D58=#REF!,IF(C58=#REF!,Calcul_périodes!$AI$8,0))</f>
        <v>#REF!</v>
      </c>
      <c r="I58" s="46" t="e">
        <f>IF(D58=#REF!,IF(C58=#REF!,Calcul_périodes!$AI$16,0))</f>
        <v>#REF!</v>
      </c>
      <c r="J58" s="46" t="e">
        <f>IF(D58=#REF!,IF(C58=#REF!,Calcul_périodes!$AI$24,0))</f>
        <v>#REF!</v>
      </c>
      <c r="K58" s="46" t="e">
        <f t="shared" si="31"/>
        <v>#REF!</v>
      </c>
      <c r="L58" s="47" t="e">
        <f t="shared" si="1"/>
        <v>#REF!</v>
      </c>
      <c r="M58" s="37">
        <v>337</v>
      </c>
      <c r="N58" s="37">
        <v>319</v>
      </c>
      <c r="O58" s="48">
        <f t="shared" si="2"/>
        <v>1477.06</v>
      </c>
      <c r="P58" s="49">
        <v>5556.35</v>
      </c>
      <c r="Q58" s="38" t="s">
        <v>203</v>
      </c>
      <c r="R58" s="37" t="e">
        <f t="shared" si="3"/>
        <v>#REF!</v>
      </c>
      <c r="S58" s="37" t="e">
        <f t="shared" si="40"/>
        <v>#REF!</v>
      </c>
      <c r="T58" s="37" t="e">
        <f t="shared" si="5"/>
        <v>#REF!</v>
      </c>
      <c r="U58" s="37" t="e">
        <f t="shared" si="6"/>
        <v>#REF!</v>
      </c>
      <c r="V58" s="37" t="e">
        <f t="shared" si="7"/>
        <v>#REF!</v>
      </c>
      <c r="W58" s="37" t="e">
        <f t="shared" si="8"/>
        <v>#REF!</v>
      </c>
      <c r="X58" s="37" t="e">
        <f t="shared" si="9"/>
        <v>#REF!</v>
      </c>
      <c r="Y58" s="37" t="e">
        <f t="shared" si="10"/>
        <v>#REF!</v>
      </c>
      <c r="Z58" s="37" t="e">
        <f t="shared" si="11"/>
        <v>#REF!</v>
      </c>
      <c r="AR58" s="41">
        <f t="shared" si="18"/>
        <v>4.630291666666667</v>
      </c>
      <c r="AS58" s="42">
        <f t="shared" si="21"/>
        <v>156</v>
      </c>
      <c r="AT58" s="50">
        <f t="shared" si="19"/>
        <v>722.32</v>
      </c>
      <c r="AU58" s="50"/>
      <c r="AV58" s="50"/>
      <c r="AW58" s="50"/>
      <c r="AX58" s="50"/>
      <c r="AY58" s="51"/>
    </row>
    <row r="59" spans="1:51" ht="15">
      <c r="A59" s="37">
        <v>4</v>
      </c>
      <c r="B59" s="37">
        <v>0</v>
      </c>
      <c r="C59" s="56" t="s">
        <v>211</v>
      </c>
      <c r="D59" s="37" t="s">
        <v>79</v>
      </c>
      <c r="E59" s="37" t="s">
        <v>28</v>
      </c>
      <c r="F59" s="46" t="e">
        <f>IF(#REF!="","",IF(C59=#REF!,A59*360+B59*30,""))</f>
        <v>#REF!</v>
      </c>
      <c r="G59" s="46" t="e">
        <f t="shared" si="41"/>
        <v>#REF!</v>
      </c>
      <c r="H59" s="46" t="e">
        <f>IF(D59=#REF!,IF(C59=#REF!,Calcul_périodes!$AI$8,0))</f>
        <v>#REF!</v>
      </c>
      <c r="I59" s="46" t="e">
        <f>IF(D59=#REF!,IF(C59=#REF!,Calcul_périodes!$AI$16,0))</f>
        <v>#REF!</v>
      </c>
      <c r="J59" s="46" t="e">
        <f>IF(D59=#REF!,IF(C59=#REF!,Calcul_périodes!$AI$24,0))</f>
        <v>#REF!</v>
      </c>
      <c r="K59" s="46" t="e">
        <f t="shared" si="31"/>
        <v>#REF!</v>
      </c>
      <c r="L59" s="47" t="e">
        <f t="shared" si="1"/>
        <v>#REF!</v>
      </c>
      <c r="M59" s="37">
        <v>348</v>
      </c>
      <c r="N59" s="37">
        <v>326</v>
      </c>
      <c r="O59" s="48">
        <f t="shared" si="2"/>
        <v>1509.47</v>
      </c>
      <c r="P59" s="49">
        <v>5556.35</v>
      </c>
      <c r="Q59" s="38" t="s">
        <v>204</v>
      </c>
      <c r="R59" s="37" t="e">
        <f t="shared" si="3"/>
        <v>#REF!</v>
      </c>
      <c r="S59" s="37" t="e">
        <f t="shared" si="40"/>
        <v>#REF!</v>
      </c>
      <c r="T59" s="37" t="e">
        <f t="shared" si="5"/>
        <v>#REF!</v>
      </c>
      <c r="U59" s="37" t="e">
        <f t="shared" si="6"/>
        <v>#REF!</v>
      </c>
      <c r="V59" s="37" t="e">
        <f t="shared" si="7"/>
        <v>#REF!</v>
      </c>
      <c r="W59" s="37" t="e">
        <f t="shared" si="8"/>
        <v>#REF!</v>
      </c>
      <c r="X59" s="37" t="e">
        <f t="shared" si="9"/>
        <v>#REF!</v>
      </c>
      <c r="Y59" s="37" t="e">
        <f t="shared" si="10"/>
        <v>#REF!</v>
      </c>
      <c r="Z59" s="37" t="e">
        <f t="shared" si="11"/>
        <v>#REF!</v>
      </c>
      <c r="AR59" s="41">
        <f t="shared" si="18"/>
        <v>4.630291666666667</v>
      </c>
      <c r="AS59" s="42">
        <f t="shared" si="21"/>
        <v>157</v>
      </c>
      <c r="AT59" s="50">
        <f t="shared" si="19"/>
        <v>726.95</v>
      </c>
      <c r="AU59" s="50"/>
      <c r="AV59" s="50"/>
      <c r="AW59" s="50"/>
      <c r="AX59" s="50"/>
      <c r="AY59" s="51"/>
    </row>
    <row r="60" spans="1:51" ht="15">
      <c r="A60" s="37">
        <v>4</v>
      </c>
      <c r="B60" s="37">
        <v>0</v>
      </c>
      <c r="C60" s="56" t="s">
        <v>211</v>
      </c>
      <c r="D60" s="37" t="s">
        <v>79</v>
      </c>
      <c r="E60" s="37" t="s">
        <v>29</v>
      </c>
      <c r="F60" s="46" t="e">
        <f>IF(#REF!="","",IF(C60=#REF!,A60*360+B60*30,""))</f>
        <v>#REF!</v>
      </c>
      <c r="G60" s="46" t="e">
        <f t="shared" si="41"/>
        <v>#REF!</v>
      </c>
      <c r="H60" s="46" t="e">
        <f>IF(D60=#REF!,IF(C60=#REF!,Calcul_périodes!$AI$8,0))</f>
        <v>#REF!</v>
      </c>
      <c r="I60" s="46" t="e">
        <f>IF(D60=#REF!,IF(C60=#REF!,Calcul_périodes!$AI$16,0))</f>
        <v>#REF!</v>
      </c>
      <c r="J60" s="46" t="e">
        <f>IF(D60=#REF!,IF(C60=#REF!,Calcul_périodes!$AI$24,0))</f>
        <v>#REF!</v>
      </c>
      <c r="K60" s="46" t="e">
        <f t="shared" si="31"/>
        <v>#REF!</v>
      </c>
      <c r="L60" s="47" t="e">
        <f t="shared" si="1"/>
        <v>#REF!</v>
      </c>
      <c r="M60" s="37">
        <v>364</v>
      </c>
      <c r="N60" s="37">
        <v>338</v>
      </c>
      <c r="O60" s="48">
        <f t="shared" si="2"/>
        <v>1565.03</v>
      </c>
      <c r="P60" s="49">
        <v>5556.35</v>
      </c>
      <c r="Q60" s="38" t="s">
        <v>205</v>
      </c>
      <c r="R60" s="37" t="e">
        <f t="shared" si="3"/>
        <v>#REF!</v>
      </c>
      <c r="S60" s="37" t="e">
        <f t="shared" si="40"/>
        <v>#REF!</v>
      </c>
      <c r="T60" s="37" t="e">
        <f t="shared" si="5"/>
        <v>#REF!</v>
      </c>
      <c r="U60" s="37" t="e">
        <f t="shared" si="6"/>
        <v>#REF!</v>
      </c>
      <c r="V60" s="37" t="e">
        <f t="shared" si="7"/>
        <v>#REF!</v>
      </c>
      <c r="W60" s="37" t="e">
        <f t="shared" si="8"/>
        <v>#REF!</v>
      </c>
      <c r="X60" s="37" t="e">
        <f t="shared" si="9"/>
        <v>#REF!</v>
      </c>
      <c r="Y60" s="37" t="e">
        <f t="shared" si="10"/>
        <v>#REF!</v>
      </c>
      <c r="Z60" s="37" t="e">
        <f t="shared" si="11"/>
        <v>#REF!</v>
      </c>
      <c r="AR60" s="41">
        <f t="shared" si="18"/>
        <v>4.630291666666667</v>
      </c>
      <c r="AS60" s="42">
        <f t="shared" si="21"/>
        <v>158</v>
      </c>
      <c r="AT60" s="50">
        <f t="shared" si="19"/>
        <v>731.58</v>
      </c>
      <c r="AU60" s="50"/>
      <c r="AV60" s="50"/>
      <c r="AW60" s="50"/>
      <c r="AX60" s="50"/>
      <c r="AY60" s="51"/>
    </row>
    <row r="61" spans="1:51" ht="15">
      <c r="A61" s="37">
        <v>4</v>
      </c>
      <c r="B61" s="37">
        <v>0</v>
      </c>
      <c r="C61" s="56" t="s">
        <v>211</v>
      </c>
      <c r="D61" s="37" t="s">
        <v>79</v>
      </c>
      <c r="E61" s="37" t="s">
        <v>30</v>
      </c>
      <c r="F61" s="46" t="e">
        <f>IF(#REF!="","",IF(C61=#REF!,A61*360+B61*30,""))</f>
        <v>#REF!</v>
      </c>
      <c r="G61" s="46" t="e">
        <f t="shared" si="41"/>
        <v>#REF!</v>
      </c>
      <c r="H61" s="46" t="e">
        <f>IF(D61=#REF!,IF(C61=#REF!,Calcul_périodes!$AI$8,0))</f>
        <v>#REF!</v>
      </c>
      <c r="I61" s="46" t="e">
        <f>IF(D61=#REF!,IF(C61=#REF!,Calcul_périodes!$AI$16,0))</f>
        <v>#REF!</v>
      </c>
      <c r="J61" s="46" t="e">
        <f>IF(D61=#REF!,IF(C61=#REF!,Calcul_périodes!$AI$24,0))</f>
        <v>#REF!</v>
      </c>
      <c r="K61" s="46" t="e">
        <f t="shared" si="31"/>
        <v>#REF!</v>
      </c>
      <c r="L61" s="47" t="e">
        <f t="shared" si="1"/>
        <v>#REF!</v>
      </c>
      <c r="M61" s="37">
        <v>388</v>
      </c>
      <c r="N61" s="37">
        <v>355</v>
      </c>
      <c r="O61" s="48">
        <f t="shared" si="2"/>
        <v>1643.75</v>
      </c>
      <c r="P61" s="49">
        <v>5556.35</v>
      </c>
      <c r="Q61" s="38" t="s">
        <v>206</v>
      </c>
      <c r="R61" s="37" t="e">
        <f t="shared" si="3"/>
        <v>#REF!</v>
      </c>
      <c r="S61" s="37" t="e">
        <f t="shared" si="40"/>
        <v>#REF!</v>
      </c>
      <c r="T61" s="37" t="e">
        <f t="shared" si="5"/>
        <v>#REF!</v>
      </c>
      <c r="U61" s="37" t="e">
        <f t="shared" si="6"/>
        <v>#REF!</v>
      </c>
      <c r="V61" s="37" t="e">
        <f t="shared" si="7"/>
        <v>#REF!</v>
      </c>
      <c r="W61" s="37" t="e">
        <f t="shared" si="8"/>
        <v>#REF!</v>
      </c>
      <c r="X61" s="37" t="e">
        <f t="shared" si="9"/>
        <v>#REF!</v>
      </c>
      <c r="Y61" s="37" t="e">
        <f t="shared" si="10"/>
        <v>#REF!</v>
      </c>
      <c r="Z61" s="37" t="e">
        <f t="shared" si="11"/>
        <v>#REF!</v>
      </c>
      <c r="AR61" s="41">
        <f t="shared" si="18"/>
        <v>4.630291666666667</v>
      </c>
      <c r="AS61" s="42">
        <f t="shared" si="21"/>
        <v>159</v>
      </c>
      <c r="AT61" s="50">
        <f t="shared" si="19"/>
        <v>736.21</v>
      </c>
      <c r="AU61" s="50"/>
      <c r="AV61" s="50"/>
      <c r="AW61" s="50"/>
      <c r="AX61" s="50"/>
      <c r="AY61" s="51"/>
    </row>
    <row r="62" spans="1:51" ht="15">
      <c r="A62" s="37">
        <v>0</v>
      </c>
      <c r="B62" s="37">
        <v>0</v>
      </c>
      <c r="C62" s="38" t="s">
        <v>47</v>
      </c>
      <c r="D62" s="37" t="s">
        <v>80</v>
      </c>
      <c r="E62" s="37" t="s">
        <v>32</v>
      </c>
      <c r="F62" s="46" t="e">
        <f>IF(#REF!="","",IF(C62=#REF!,A62*360+B62*30,""))</f>
        <v>#REF!</v>
      </c>
      <c r="G62" s="46" t="e">
        <f>F62</f>
        <v>#REF!</v>
      </c>
      <c r="H62" s="46" t="e">
        <f>IF(D62=#REF!,IF(C62=#REF!,Calcul_périodes!$AI$8,0))</f>
        <v>#REF!</v>
      </c>
      <c r="I62" s="46" t="e">
        <f>IF(D62=#REF!,IF(C62=#REF!,Calcul_périodes!$AI$16,0))</f>
        <v>#REF!</v>
      </c>
      <c r="J62" s="46" t="e">
        <f>IF(D62=#REF!,IF(C62=#REF!,Calcul_périodes!$AI$24,0))</f>
        <v>#REF!</v>
      </c>
      <c r="K62" s="46" t="e">
        <f t="shared" si="31"/>
        <v>#REF!</v>
      </c>
      <c r="L62" s="47" t="e">
        <f t="shared" si="1"/>
        <v>#REF!</v>
      </c>
      <c r="M62" s="37">
        <v>379</v>
      </c>
      <c r="N62" s="37">
        <v>349</v>
      </c>
      <c r="O62" s="48">
        <f t="shared" si="2"/>
        <v>1615.97</v>
      </c>
      <c r="P62" s="49">
        <v>5556.35</v>
      </c>
      <c r="Q62" s="38" t="s">
        <v>196</v>
      </c>
      <c r="R62" s="37" t="e">
        <f t="shared" si="3"/>
        <v>#REF!</v>
      </c>
      <c r="S62" s="37" t="e">
        <f>IF(R62="OUI",IF(K62&gt;=360,K62-L62,IF(K62&lt;360,K62,0)))</f>
        <v>#REF!</v>
      </c>
      <c r="T62" s="37" t="e">
        <f t="shared" si="5"/>
        <v>#REF!</v>
      </c>
      <c r="U62" s="37" t="e">
        <f t="shared" si="6"/>
        <v>#REF!</v>
      </c>
      <c r="V62" s="37" t="e">
        <f t="shared" si="7"/>
        <v>#REF!</v>
      </c>
      <c r="W62" s="37" t="e">
        <f t="shared" si="8"/>
        <v>#REF!</v>
      </c>
      <c r="X62" s="37" t="e">
        <f t="shared" si="9"/>
        <v>#REF!</v>
      </c>
      <c r="Y62" s="37" t="e">
        <f t="shared" si="10"/>
        <v>#REF!</v>
      </c>
      <c r="Z62" s="37" t="e">
        <f t="shared" si="11"/>
        <v>#REF!</v>
      </c>
      <c r="AR62" s="41">
        <f t="shared" si="18"/>
        <v>4.630291666666667</v>
      </c>
      <c r="AS62" s="42">
        <f t="shared" si="21"/>
        <v>160</v>
      </c>
      <c r="AT62" s="50">
        <f t="shared" si="19"/>
        <v>740.84</v>
      </c>
      <c r="AU62" s="50"/>
      <c r="AV62" s="50"/>
      <c r="AW62" s="50"/>
      <c r="AX62" s="50"/>
      <c r="AY62" s="51"/>
    </row>
    <row r="63" spans="1:51" ht="15">
      <c r="A63" s="37">
        <v>1</v>
      </c>
      <c r="B63" s="37">
        <v>0</v>
      </c>
      <c r="C63" s="38" t="s">
        <v>47</v>
      </c>
      <c r="D63" s="37" t="s">
        <v>80</v>
      </c>
      <c r="E63" s="37" t="s">
        <v>21</v>
      </c>
      <c r="F63" s="46" t="e">
        <f>IF(#REF!="","",IF(C63=#REF!,A63*360+B63*30,""))</f>
        <v>#REF!</v>
      </c>
      <c r="G63" s="46" t="e">
        <f aca="true" t="shared" si="42" ref="G63:G71">IF(F63="","",G62+F63)</f>
        <v>#REF!</v>
      </c>
      <c r="H63" s="46" t="e">
        <f>IF(D63=#REF!,IF(C63=#REF!,Calcul_périodes!$AI$8,0))</f>
        <v>#REF!</v>
      </c>
      <c r="I63" s="46" t="e">
        <f>IF(D63=#REF!,IF(C63=#REF!,Calcul_périodes!$AI$16,0))</f>
        <v>#REF!</v>
      </c>
      <c r="J63" s="46" t="e">
        <f>IF(D63=#REF!,IF(C63=#REF!,Calcul_périodes!$AI$24,0))</f>
        <v>#REF!</v>
      </c>
      <c r="K63" s="46" t="e">
        <f t="shared" si="31"/>
        <v>#REF!</v>
      </c>
      <c r="L63" s="47" t="e">
        <f t="shared" si="1"/>
        <v>#REF!</v>
      </c>
      <c r="M63" s="37">
        <v>430</v>
      </c>
      <c r="N63" s="37">
        <v>380</v>
      </c>
      <c r="O63" s="48">
        <f t="shared" si="2"/>
        <v>1759.51</v>
      </c>
      <c r="P63" s="49">
        <v>5556.35</v>
      </c>
      <c r="Q63" s="38" t="s">
        <v>197</v>
      </c>
      <c r="R63" s="37" t="e">
        <f t="shared" si="3"/>
        <v>#REF!</v>
      </c>
      <c r="S63" s="37" t="e">
        <f aca="true" t="shared" si="43" ref="S63:S71">IF(R63="OUI",IF(K63&gt;=360,K63-L63,IF(K63&lt;360,K63,0)))</f>
        <v>#REF!</v>
      </c>
      <c r="T63" s="37" t="e">
        <f t="shared" si="5"/>
        <v>#REF!</v>
      </c>
      <c r="U63" s="37" t="e">
        <f t="shared" si="6"/>
        <v>#REF!</v>
      </c>
      <c r="V63" s="37" t="e">
        <f t="shared" si="7"/>
        <v>#REF!</v>
      </c>
      <c r="W63" s="37" t="e">
        <f t="shared" si="8"/>
        <v>#REF!</v>
      </c>
      <c r="X63" s="37" t="e">
        <f t="shared" si="9"/>
        <v>#REF!</v>
      </c>
      <c r="Y63" s="37" t="e">
        <f t="shared" si="10"/>
        <v>#REF!</v>
      </c>
      <c r="Z63" s="37" t="e">
        <f t="shared" si="11"/>
        <v>#REF!</v>
      </c>
      <c r="AR63" s="41">
        <f t="shared" si="18"/>
        <v>4.630291666666667</v>
      </c>
      <c r="AS63" s="42">
        <f t="shared" si="21"/>
        <v>161</v>
      </c>
      <c r="AT63" s="50">
        <f t="shared" si="19"/>
        <v>745.47</v>
      </c>
      <c r="AU63" s="50"/>
      <c r="AV63" s="50"/>
      <c r="AW63" s="50"/>
      <c r="AX63" s="50"/>
      <c r="AY63" s="51"/>
    </row>
    <row r="64" spans="1:51" ht="15">
      <c r="A64" s="37">
        <v>2</v>
      </c>
      <c r="B64" s="37">
        <v>6</v>
      </c>
      <c r="C64" s="38" t="s">
        <v>47</v>
      </c>
      <c r="D64" s="37" t="s">
        <v>80</v>
      </c>
      <c r="E64" s="37" t="s">
        <v>22</v>
      </c>
      <c r="F64" s="46" t="e">
        <f>IF(#REF!="","",IF(C64=#REF!,A64*360+B64*30,""))</f>
        <v>#REF!</v>
      </c>
      <c r="G64" s="46" t="e">
        <f t="shared" si="42"/>
        <v>#REF!</v>
      </c>
      <c r="H64" s="46" t="e">
        <f>IF(D64=#REF!,IF(C64=#REF!,Calcul_périodes!$AI$8,0))</f>
        <v>#REF!</v>
      </c>
      <c r="I64" s="46" t="e">
        <f>IF(D64=#REF!,IF(C64=#REF!,Calcul_périodes!$AI$16,0))</f>
        <v>#REF!</v>
      </c>
      <c r="J64" s="46" t="e">
        <f>IF(D64=#REF!,IF(C64=#REF!,Calcul_périodes!$AI$24,0))</f>
        <v>#REF!</v>
      </c>
      <c r="K64" s="46" t="e">
        <f t="shared" si="31"/>
        <v>#REF!</v>
      </c>
      <c r="L64" s="47" t="e">
        <f t="shared" si="1"/>
        <v>#REF!</v>
      </c>
      <c r="M64" s="37">
        <v>458</v>
      </c>
      <c r="N64" s="37">
        <v>401</v>
      </c>
      <c r="O64" s="48">
        <f t="shared" si="2"/>
        <v>1856.74</v>
      </c>
      <c r="P64" s="49">
        <v>5556.35</v>
      </c>
      <c r="Q64" s="38" t="s">
        <v>198</v>
      </c>
      <c r="R64" s="37" t="e">
        <f t="shared" si="3"/>
        <v>#REF!</v>
      </c>
      <c r="S64" s="37" t="e">
        <f t="shared" si="43"/>
        <v>#REF!</v>
      </c>
      <c r="T64" s="37" t="e">
        <f t="shared" si="5"/>
        <v>#REF!</v>
      </c>
      <c r="U64" s="37" t="e">
        <f t="shared" si="6"/>
        <v>#REF!</v>
      </c>
      <c r="V64" s="37" t="e">
        <f t="shared" si="7"/>
        <v>#REF!</v>
      </c>
      <c r="W64" s="37" t="e">
        <f t="shared" si="8"/>
        <v>#REF!</v>
      </c>
      <c r="X64" s="37" t="e">
        <f t="shared" si="9"/>
        <v>#REF!</v>
      </c>
      <c r="Y64" s="37" t="e">
        <f t="shared" si="10"/>
        <v>#REF!</v>
      </c>
      <c r="Z64" s="37" t="e">
        <f t="shared" si="11"/>
        <v>#REF!</v>
      </c>
      <c r="AR64" s="41">
        <f t="shared" si="18"/>
        <v>4.630291666666667</v>
      </c>
      <c r="AS64" s="42">
        <f t="shared" si="21"/>
        <v>162</v>
      </c>
      <c r="AT64" s="50">
        <f t="shared" si="19"/>
        <v>750.1</v>
      </c>
      <c r="AU64" s="50"/>
      <c r="AV64" s="50"/>
      <c r="AW64" s="50"/>
      <c r="AX64" s="50"/>
      <c r="AY64" s="51"/>
    </row>
    <row r="65" spans="1:51" ht="15">
      <c r="A65" s="37">
        <v>3</v>
      </c>
      <c r="B65" s="37">
        <v>0</v>
      </c>
      <c r="C65" s="38" t="s">
        <v>47</v>
      </c>
      <c r="D65" s="37" t="s">
        <v>80</v>
      </c>
      <c r="E65" s="37" t="s">
        <v>23</v>
      </c>
      <c r="F65" s="46" t="e">
        <f>IF(#REF!="","",IF(C65=#REF!,A65*360+B65*30,""))</f>
        <v>#REF!</v>
      </c>
      <c r="G65" s="46" t="e">
        <f t="shared" si="42"/>
        <v>#REF!</v>
      </c>
      <c r="H65" s="46" t="e">
        <f>IF(D65=#REF!,IF(C65=#REF!,Calcul_périodes!$AI$8,0))</f>
        <v>#REF!</v>
      </c>
      <c r="I65" s="46" t="e">
        <f>IF(D65=#REF!,IF(C65=#REF!,Calcul_périodes!$AI$16,0))</f>
        <v>#REF!</v>
      </c>
      <c r="J65" s="46" t="e">
        <f>IF(D65=#REF!,IF(C65=#REF!,Calcul_périodes!$AI$24,0))</f>
        <v>#REF!</v>
      </c>
      <c r="K65" s="46" t="e">
        <f t="shared" si="31"/>
        <v>#REF!</v>
      </c>
      <c r="L65" s="47" t="e">
        <f t="shared" si="1"/>
        <v>#REF!</v>
      </c>
      <c r="M65" s="37">
        <v>492</v>
      </c>
      <c r="N65" s="37">
        <v>425</v>
      </c>
      <c r="O65" s="48">
        <f t="shared" si="2"/>
        <v>1967.87</v>
      </c>
      <c r="P65" s="49">
        <v>5556.35</v>
      </c>
      <c r="Q65" s="38" t="s">
        <v>199</v>
      </c>
      <c r="R65" s="37" t="e">
        <f t="shared" si="3"/>
        <v>#REF!</v>
      </c>
      <c r="S65" s="37" t="e">
        <f t="shared" si="43"/>
        <v>#REF!</v>
      </c>
      <c r="T65" s="37" t="e">
        <f t="shared" si="5"/>
        <v>#REF!</v>
      </c>
      <c r="U65" s="37" t="e">
        <f t="shared" si="6"/>
        <v>#REF!</v>
      </c>
      <c r="V65" s="37" t="e">
        <f t="shared" si="7"/>
        <v>#REF!</v>
      </c>
      <c r="W65" s="37" t="e">
        <f t="shared" si="8"/>
        <v>#REF!</v>
      </c>
      <c r="X65" s="37" t="e">
        <f t="shared" si="9"/>
        <v>#REF!</v>
      </c>
      <c r="Y65" s="37" t="e">
        <f t="shared" si="10"/>
        <v>#REF!</v>
      </c>
      <c r="Z65" s="37" t="e">
        <f t="shared" si="11"/>
        <v>#REF!</v>
      </c>
      <c r="AR65" s="41">
        <f t="shared" si="18"/>
        <v>4.630291666666667</v>
      </c>
      <c r="AS65" s="42">
        <f t="shared" si="21"/>
        <v>163</v>
      </c>
      <c r="AT65" s="50">
        <f t="shared" si="19"/>
        <v>754.73</v>
      </c>
      <c r="AU65" s="50"/>
      <c r="AV65" s="50"/>
      <c r="AW65" s="50"/>
      <c r="AX65" s="50"/>
      <c r="AY65" s="51"/>
    </row>
    <row r="66" spans="1:51" ht="15">
      <c r="A66" s="37">
        <v>3</v>
      </c>
      <c r="B66" s="37">
        <v>6</v>
      </c>
      <c r="C66" s="38" t="s">
        <v>47</v>
      </c>
      <c r="D66" s="37" t="s">
        <v>80</v>
      </c>
      <c r="E66" s="37" t="s">
        <v>24</v>
      </c>
      <c r="F66" s="46" t="e">
        <f>IF(#REF!="","",IF(C66=#REF!,A66*360+B66*30,""))</f>
        <v>#REF!</v>
      </c>
      <c r="G66" s="46" t="e">
        <f t="shared" si="42"/>
        <v>#REF!</v>
      </c>
      <c r="H66" s="46" t="e">
        <f>IF(D66=#REF!,IF(C66=#REF!,Calcul_périodes!$AI$8,0))</f>
        <v>#REF!</v>
      </c>
      <c r="I66" s="46" t="e">
        <f>IF(D66=#REF!,IF(C66=#REF!,Calcul_périodes!$AI$16,0))</f>
        <v>#REF!</v>
      </c>
      <c r="J66" s="46" t="e">
        <f>IF(D66=#REF!,IF(C66=#REF!,Calcul_périodes!$AI$24,0))</f>
        <v>#REF!</v>
      </c>
      <c r="K66" s="46" t="e">
        <f t="shared" si="31"/>
        <v>#REF!</v>
      </c>
      <c r="L66" s="47" t="e">
        <f t="shared" si="1"/>
        <v>#REF!</v>
      </c>
      <c r="M66" s="37">
        <v>540</v>
      </c>
      <c r="N66" s="37">
        <v>459</v>
      </c>
      <c r="O66" s="48">
        <f t="shared" si="2"/>
        <v>2125.3</v>
      </c>
      <c r="P66" s="49">
        <v>5556.35</v>
      </c>
      <c r="Q66" s="38" t="s">
        <v>200</v>
      </c>
      <c r="R66" s="37" t="e">
        <f t="shared" si="3"/>
        <v>#REF!</v>
      </c>
      <c r="S66" s="37" t="e">
        <f t="shared" si="43"/>
        <v>#REF!</v>
      </c>
      <c r="T66" s="37" t="e">
        <f t="shared" si="5"/>
        <v>#REF!</v>
      </c>
      <c r="U66" s="37" t="e">
        <f t="shared" si="6"/>
        <v>#REF!</v>
      </c>
      <c r="V66" s="37" t="e">
        <f t="shared" si="7"/>
        <v>#REF!</v>
      </c>
      <c r="W66" s="37" t="e">
        <f t="shared" si="8"/>
        <v>#REF!</v>
      </c>
      <c r="X66" s="37" t="e">
        <f t="shared" si="9"/>
        <v>#REF!</v>
      </c>
      <c r="Y66" s="37" t="e">
        <f t="shared" si="10"/>
        <v>#REF!</v>
      </c>
      <c r="Z66" s="37" t="e">
        <f t="shared" si="11"/>
        <v>#REF!</v>
      </c>
      <c r="AR66" s="41">
        <f t="shared" si="18"/>
        <v>4.630291666666667</v>
      </c>
      <c r="AS66" s="42">
        <f t="shared" si="21"/>
        <v>164</v>
      </c>
      <c r="AT66" s="50">
        <f t="shared" si="19"/>
        <v>759.36</v>
      </c>
      <c r="AU66" s="50"/>
      <c r="AV66" s="50"/>
      <c r="AW66" s="50"/>
      <c r="AX66" s="50"/>
      <c r="AY66" s="51"/>
    </row>
    <row r="67" spans="1:51" ht="15">
      <c r="A67" s="37">
        <v>3</v>
      </c>
      <c r="B67" s="37">
        <v>6</v>
      </c>
      <c r="C67" s="38" t="s">
        <v>47</v>
      </c>
      <c r="D67" s="37" t="s">
        <v>80</v>
      </c>
      <c r="E67" s="37" t="s">
        <v>25</v>
      </c>
      <c r="F67" s="46" t="e">
        <f>IF(#REF!="","",IF(C67=#REF!,A67*360+B67*30,""))</f>
        <v>#REF!</v>
      </c>
      <c r="G67" s="46" t="e">
        <f t="shared" si="42"/>
        <v>#REF!</v>
      </c>
      <c r="H67" s="46" t="e">
        <f>IF(D67=#REF!,IF(C67=#REF!,Calcul_périodes!$AI$8,0))</f>
        <v>#REF!</v>
      </c>
      <c r="I67" s="46" t="e">
        <f>IF(D67=#REF!,IF(C67=#REF!,Calcul_périodes!$AI$16,0))</f>
        <v>#REF!</v>
      </c>
      <c r="J67" s="46" t="e">
        <f>IF(D67=#REF!,IF(C67=#REF!,Calcul_périodes!$AI$24,0))</f>
        <v>#REF!</v>
      </c>
      <c r="K67" s="46" t="e">
        <f t="shared" si="31"/>
        <v>#REF!</v>
      </c>
      <c r="L67" s="47" t="e">
        <f aca="true" t="shared" si="44" ref="L67:L130">IF(G67="","",IF(K67&lt;360,360,VLOOKUP(K67,$G$2:$G$800,1,TRUE)))</f>
        <v>#REF!</v>
      </c>
      <c r="M67" s="37">
        <v>588</v>
      </c>
      <c r="N67" s="37">
        <v>496</v>
      </c>
      <c r="O67" s="48">
        <f aca="true" t="shared" si="45" ref="O67:O130">ROUNDDOWN(N67*P67/12/100,2)</f>
        <v>2296.62</v>
      </c>
      <c r="P67" s="49">
        <v>5556.35</v>
      </c>
      <c r="Q67" s="38" t="s">
        <v>201</v>
      </c>
      <c r="R67" s="37" t="e">
        <f aca="true" t="shared" si="46" ref="R67:R130">IF(K67="","",IF(AND(K67&gt;=G67,K67&lt;=G68),"OUI","NON"))</f>
        <v>#REF!</v>
      </c>
      <c r="S67" s="37" t="e">
        <f t="shared" si="43"/>
        <v>#REF!</v>
      </c>
      <c r="T67" s="37" t="e">
        <f aca="true" t="shared" si="47" ref="T67:T130">INT(S67/360)</f>
        <v>#REF!</v>
      </c>
      <c r="U67" s="37" t="e">
        <f aca="true" t="shared" si="48" ref="U67:U130">INT((S67-T67*360)/30)</f>
        <v>#REF!</v>
      </c>
      <c r="V67" s="37" t="e">
        <f aca="true" t="shared" si="49" ref="V67:V130">INT(S67-T67*360-U67*30)</f>
        <v>#REF!</v>
      </c>
      <c r="W67" s="37" t="e">
        <f aca="true" t="shared" si="50" ref="W67:W130">IF(X67&gt;12,T67+1,T67)</f>
        <v>#REF!</v>
      </c>
      <c r="X67" s="37" t="e">
        <f aca="true" t="shared" si="51" ref="X67:X130">IF(V67&gt;=30,U67+1,U67)</f>
        <v>#REF!</v>
      </c>
      <c r="Y67" s="37" t="e">
        <f aca="true" t="shared" si="52" ref="Y67:Y130">IF(V67&gt;=30,0,V67)</f>
        <v>#REF!</v>
      </c>
      <c r="Z67" s="37" t="e">
        <f aca="true" t="shared" si="53" ref="Z67:Z130">CONCATENATE(W67," an(s) ",X67," mois ",Y67," jour(s)")</f>
        <v>#REF!</v>
      </c>
      <c r="AR67" s="41">
        <f aca="true" t="shared" si="54" ref="AR67:AR130">5556.35/12/100</f>
        <v>4.630291666666667</v>
      </c>
      <c r="AS67" s="42">
        <f t="shared" si="21"/>
        <v>165</v>
      </c>
      <c r="AT67" s="50">
        <f aca="true" t="shared" si="55" ref="AT67:AT130">ROUNDDOWN(AS67*AR67,2)</f>
        <v>763.99</v>
      </c>
      <c r="AU67" s="50"/>
      <c r="AV67" s="50"/>
      <c r="AW67" s="50"/>
      <c r="AX67" s="50"/>
      <c r="AY67" s="51"/>
    </row>
    <row r="68" spans="1:51" ht="15">
      <c r="A68" s="37">
        <v>3</v>
      </c>
      <c r="B68" s="37">
        <v>6</v>
      </c>
      <c r="C68" s="38" t="s">
        <v>47</v>
      </c>
      <c r="D68" s="37" t="s">
        <v>80</v>
      </c>
      <c r="E68" s="37" t="s">
        <v>26</v>
      </c>
      <c r="F68" s="46" t="e">
        <f>IF(#REF!="","",IF(C68=#REF!,A68*360+B68*30,""))</f>
        <v>#REF!</v>
      </c>
      <c r="G68" s="46" t="e">
        <f t="shared" si="42"/>
        <v>#REF!</v>
      </c>
      <c r="H68" s="46" t="e">
        <f>IF(D68=#REF!,IF(C68=#REF!,Calcul_périodes!$AI$8,0))</f>
        <v>#REF!</v>
      </c>
      <c r="I68" s="46" t="e">
        <f>IF(D68=#REF!,IF(C68=#REF!,Calcul_périodes!$AI$16,0))</f>
        <v>#REF!</v>
      </c>
      <c r="J68" s="46" t="e">
        <f>IF(D68=#REF!,IF(C68=#REF!,Calcul_périodes!$AI$24,0))</f>
        <v>#REF!</v>
      </c>
      <c r="K68" s="46" t="e">
        <f t="shared" si="31"/>
        <v>#REF!</v>
      </c>
      <c r="L68" s="47" t="e">
        <f t="shared" si="44"/>
        <v>#REF!</v>
      </c>
      <c r="M68" s="37">
        <v>621</v>
      </c>
      <c r="N68" s="37">
        <v>521</v>
      </c>
      <c r="O68" s="48">
        <f t="shared" si="45"/>
        <v>2412.38</v>
      </c>
      <c r="P68" s="49">
        <v>5556.35</v>
      </c>
      <c r="Q68" s="38" t="s">
        <v>202</v>
      </c>
      <c r="R68" s="37" t="e">
        <f t="shared" si="46"/>
        <v>#REF!</v>
      </c>
      <c r="S68" s="37" t="e">
        <f t="shared" si="43"/>
        <v>#REF!</v>
      </c>
      <c r="T68" s="37" t="e">
        <f t="shared" si="47"/>
        <v>#REF!</v>
      </c>
      <c r="U68" s="37" t="e">
        <f t="shared" si="48"/>
        <v>#REF!</v>
      </c>
      <c r="V68" s="37" t="e">
        <f t="shared" si="49"/>
        <v>#REF!</v>
      </c>
      <c r="W68" s="37" t="e">
        <f t="shared" si="50"/>
        <v>#REF!</v>
      </c>
      <c r="X68" s="37" t="e">
        <f t="shared" si="51"/>
        <v>#REF!</v>
      </c>
      <c r="Y68" s="37" t="e">
        <f t="shared" si="52"/>
        <v>#REF!</v>
      </c>
      <c r="Z68" s="37" t="e">
        <f t="shared" si="53"/>
        <v>#REF!</v>
      </c>
      <c r="AR68" s="41">
        <f t="shared" si="54"/>
        <v>4.630291666666667</v>
      </c>
      <c r="AS68" s="42">
        <f aca="true" t="shared" si="56" ref="AS68:AS131">AS67+1</f>
        <v>166</v>
      </c>
      <c r="AT68" s="50">
        <f t="shared" si="55"/>
        <v>768.62</v>
      </c>
      <c r="AU68" s="50"/>
      <c r="AV68" s="50"/>
      <c r="AW68" s="50"/>
      <c r="AX68" s="50"/>
      <c r="AY68" s="51"/>
    </row>
    <row r="69" spans="1:51" ht="15">
      <c r="A69" s="37">
        <v>3</v>
      </c>
      <c r="B69" s="37">
        <v>6</v>
      </c>
      <c r="C69" s="38" t="s">
        <v>47</v>
      </c>
      <c r="D69" s="37" t="s">
        <v>80</v>
      </c>
      <c r="E69" s="37" t="s">
        <v>27</v>
      </c>
      <c r="F69" s="46" t="e">
        <f>IF(#REF!="","",IF(C69=#REF!,A69*360+B69*30,""))</f>
        <v>#REF!</v>
      </c>
      <c r="G69" s="46" t="e">
        <f t="shared" si="42"/>
        <v>#REF!</v>
      </c>
      <c r="H69" s="46" t="e">
        <f>IF(D69=#REF!,IF(C69=#REF!,Calcul_périodes!$AI$8,0))</f>
        <v>#REF!</v>
      </c>
      <c r="I69" s="46" t="e">
        <f>IF(D69=#REF!,IF(C69=#REF!,Calcul_périodes!$AI$16,0))</f>
        <v>#REF!</v>
      </c>
      <c r="J69" s="46" t="e">
        <f>IF(D69=#REF!,IF(C69=#REF!,Calcul_périodes!$AI$24,0))</f>
        <v>#REF!</v>
      </c>
      <c r="K69" s="46" t="e">
        <f t="shared" si="31"/>
        <v>#REF!</v>
      </c>
      <c r="L69" s="47" t="e">
        <f t="shared" si="44"/>
        <v>#REF!</v>
      </c>
      <c r="M69" s="37">
        <v>668</v>
      </c>
      <c r="N69" s="37">
        <v>557</v>
      </c>
      <c r="O69" s="48">
        <f t="shared" si="45"/>
        <v>2579.07</v>
      </c>
      <c r="P69" s="49">
        <v>5556.35</v>
      </c>
      <c r="Q69" s="38" t="s">
        <v>203</v>
      </c>
      <c r="R69" s="37" t="e">
        <f t="shared" si="46"/>
        <v>#REF!</v>
      </c>
      <c r="S69" s="37" t="e">
        <f t="shared" si="43"/>
        <v>#REF!</v>
      </c>
      <c r="T69" s="37" t="e">
        <f t="shared" si="47"/>
        <v>#REF!</v>
      </c>
      <c r="U69" s="37" t="e">
        <f t="shared" si="48"/>
        <v>#REF!</v>
      </c>
      <c r="V69" s="37" t="e">
        <f t="shared" si="49"/>
        <v>#REF!</v>
      </c>
      <c r="W69" s="37" t="e">
        <f t="shared" si="50"/>
        <v>#REF!</v>
      </c>
      <c r="X69" s="37" t="e">
        <f t="shared" si="51"/>
        <v>#REF!</v>
      </c>
      <c r="Y69" s="37" t="e">
        <f t="shared" si="52"/>
        <v>#REF!</v>
      </c>
      <c r="Z69" s="37" t="e">
        <f t="shared" si="53"/>
        <v>#REF!</v>
      </c>
      <c r="AR69" s="41">
        <f t="shared" si="54"/>
        <v>4.630291666666667</v>
      </c>
      <c r="AS69" s="42">
        <f t="shared" si="56"/>
        <v>167</v>
      </c>
      <c r="AT69" s="50">
        <f t="shared" si="55"/>
        <v>773.25</v>
      </c>
      <c r="AU69" s="50"/>
      <c r="AV69" s="50"/>
      <c r="AW69" s="50"/>
      <c r="AX69" s="50"/>
      <c r="AY69" s="51"/>
    </row>
    <row r="70" spans="1:51" ht="15">
      <c r="A70" s="37">
        <v>3</v>
      </c>
      <c r="B70" s="37">
        <v>6</v>
      </c>
      <c r="C70" s="38" t="s">
        <v>47</v>
      </c>
      <c r="D70" s="37" t="s">
        <v>80</v>
      </c>
      <c r="E70" s="37" t="s">
        <v>28</v>
      </c>
      <c r="F70" s="46" t="e">
        <f>IF(#REF!="","",IF(C70=#REF!,A70*360+B70*30,""))</f>
        <v>#REF!</v>
      </c>
      <c r="G70" s="46" t="e">
        <f t="shared" si="42"/>
        <v>#REF!</v>
      </c>
      <c r="H70" s="46" t="e">
        <f>IF(D70=#REF!,IF(C70=#REF!,Calcul_périodes!$AI$8,0))</f>
        <v>#REF!</v>
      </c>
      <c r="I70" s="46" t="e">
        <f>IF(D70=#REF!,IF(C70=#REF!,Calcul_périodes!$AI$16,0))</f>
        <v>#REF!</v>
      </c>
      <c r="J70" s="46" t="e">
        <f>IF(D70=#REF!,IF(C70=#REF!,Calcul_périodes!$AI$24,0))</f>
        <v>#REF!</v>
      </c>
      <c r="K70" s="46" t="e">
        <f t="shared" si="31"/>
        <v>#REF!</v>
      </c>
      <c r="L70" s="47" t="e">
        <f t="shared" si="44"/>
        <v>#REF!</v>
      </c>
      <c r="M70" s="37">
        <v>710</v>
      </c>
      <c r="N70" s="37">
        <v>589</v>
      </c>
      <c r="O70" s="48">
        <f t="shared" si="45"/>
        <v>2727.24</v>
      </c>
      <c r="P70" s="49">
        <v>5556.35</v>
      </c>
      <c r="Q70" s="38" t="s">
        <v>204</v>
      </c>
      <c r="R70" s="37" t="e">
        <f t="shared" si="46"/>
        <v>#REF!</v>
      </c>
      <c r="S70" s="37" t="e">
        <f t="shared" si="43"/>
        <v>#REF!</v>
      </c>
      <c r="T70" s="37" t="e">
        <f t="shared" si="47"/>
        <v>#REF!</v>
      </c>
      <c r="U70" s="37" t="e">
        <f t="shared" si="48"/>
        <v>#REF!</v>
      </c>
      <c r="V70" s="37" t="e">
        <f t="shared" si="49"/>
        <v>#REF!</v>
      </c>
      <c r="W70" s="37" t="e">
        <f t="shared" si="50"/>
        <v>#REF!</v>
      </c>
      <c r="X70" s="37" t="e">
        <f t="shared" si="51"/>
        <v>#REF!</v>
      </c>
      <c r="Y70" s="37" t="e">
        <f t="shared" si="52"/>
        <v>#REF!</v>
      </c>
      <c r="Z70" s="37" t="e">
        <f t="shared" si="53"/>
        <v>#REF!</v>
      </c>
      <c r="AR70" s="41">
        <f t="shared" si="54"/>
        <v>4.630291666666667</v>
      </c>
      <c r="AS70" s="42">
        <f t="shared" si="56"/>
        <v>168</v>
      </c>
      <c r="AT70" s="50">
        <f t="shared" si="55"/>
        <v>777.88</v>
      </c>
      <c r="AU70" s="50"/>
      <c r="AV70" s="50"/>
      <c r="AW70" s="50"/>
      <c r="AX70" s="50"/>
      <c r="AY70" s="51"/>
    </row>
    <row r="71" spans="1:51" ht="15">
      <c r="A71" s="37">
        <v>4</v>
      </c>
      <c r="B71" s="37">
        <v>0</v>
      </c>
      <c r="C71" s="38" t="s">
        <v>47</v>
      </c>
      <c r="D71" s="37" t="s">
        <v>80</v>
      </c>
      <c r="E71" s="37" t="s">
        <v>29</v>
      </c>
      <c r="F71" s="46" t="e">
        <f>IF(#REF!="","",IF(C71=#REF!,A71*360+B71*30,""))</f>
        <v>#REF!</v>
      </c>
      <c r="G71" s="46" t="e">
        <f t="shared" si="42"/>
        <v>#REF!</v>
      </c>
      <c r="H71" s="46" t="e">
        <f>IF(D71=#REF!,IF(C71=#REF!,Calcul_périodes!$AI$8,0))</f>
        <v>#REF!</v>
      </c>
      <c r="I71" s="46" t="e">
        <f>IF(D71=#REF!,IF(C71=#REF!,Calcul_périodes!$AI$16,0))</f>
        <v>#REF!</v>
      </c>
      <c r="J71" s="46" t="e">
        <f>IF(D71=#REF!,IF(C71=#REF!,Calcul_périodes!$AI$24,0))</f>
        <v>#REF!</v>
      </c>
      <c r="K71" s="46" t="e">
        <f t="shared" si="31"/>
        <v>#REF!</v>
      </c>
      <c r="L71" s="47" t="e">
        <f t="shared" si="44"/>
        <v>#REF!</v>
      </c>
      <c r="M71" s="37">
        <v>750</v>
      </c>
      <c r="N71" s="37">
        <v>619</v>
      </c>
      <c r="O71" s="48">
        <f t="shared" si="45"/>
        <v>2866.15</v>
      </c>
      <c r="P71" s="49">
        <v>5556.35</v>
      </c>
      <c r="Q71" s="38" t="s">
        <v>205</v>
      </c>
      <c r="R71" s="37" t="e">
        <f t="shared" si="46"/>
        <v>#REF!</v>
      </c>
      <c r="S71" s="37" t="e">
        <f t="shared" si="43"/>
        <v>#REF!</v>
      </c>
      <c r="T71" s="37" t="e">
        <f t="shared" si="47"/>
        <v>#REF!</v>
      </c>
      <c r="U71" s="37" t="e">
        <f t="shared" si="48"/>
        <v>#REF!</v>
      </c>
      <c r="V71" s="37" t="e">
        <f t="shared" si="49"/>
        <v>#REF!</v>
      </c>
      <c r="W71" s="37" t="e">
        <f t="shared" si="50"/>
        <v>#REF!</v>
      </c>
      <c r="X71" s="37" t="e">
        <f t="shared" si="51"/>
        <v>#REF!</v>
      </c>
      <c r="Y71" s="37" t="e">
        <f t="shared" si="52"/>
        <v>#REF!</v>
      </c>
      <c r="Z71" s="37" t="e">
        <f t="shared" si="53"/>
        <v>#REF!</v>
      </c>
      <c r="AR71" s="41">
        <f t="shared" si="54"/>
        <v>4.630291666666667</v>
      </c>
      <c r="AS71" s="42">
        <f t="shared" si="56"/>
        <v>169</v>
      </c>
      <c r="AT71" s="50">
        <f t="shared" si="55"/>
        <v>782.51</v>
      </c>
      <c r="AU71" s="50"/>
      <c r="AV71" s="50"/>
      <c r="AW71" s="50"/>
      <c r="AX71" s="50"/>
      <c r="AY71" s="51"/>
    </row>
    <row r="72" spans="1:51" ht="15">
      <c r="A72" s="37">
        <v>0</v>
      </c>
      <c r="B72" s="37">
        <v>0</v>
      </c>
      <c r="C72" s="38" t="s">
        <v>212</v>
      </c>
      <c r="D72" s="37" t="s">
        <v>81</v>
      </c>
      <c r="E72" s="37" t="s">
        <v>32</v>
      </c>
      <c r="F72" s="46" t="e">
        <f>IF(#REF!="","",IF(C72=#REF!,A72*360+B72*30,""))</f>
        <v>#REF!</v>
      </c>
      <c r="G72" s="46" t="e">
        <f>F72</f>
        <v>#REF!</v>
      </c>
      <c r="H72" s="46" t="e">
        <f>IF(D72=#REF!,IF(C72=#REF!,Calcul_périodes!$AI$8,0))</f>
        <v>#REF!</v>
      </c>
      <c r="I72" s="46" t="e">
        <f>IF(D72=#REF!,IF(C72=#REF!,Calcul_périodes!$AI$16,0))</f>
        <v>#REF!</v>
      </c>
      <c r="J72" s="46" t="e">
        <f>IF(D72=#REF!,IF(C72=#REF!,Calcul_périodes!$AI$24,0))</f>
        <v>#REF!</v>
      </c>
      <c r="K72" s="46" t="e">
        <f t="shared" si="31"/>
        <v>#REF!</v>
      </c>
      <c r="L72" s="47" t="e">
        <f t="shared" si="44"/>
        <v>#REF!</v>
      </c>
      <c r="M72" s="37">
        <v>325</v>
      </c>
      <c r="N72" s="37">
        <v>314</v>
      </c>
      <c r="O72" s="48">
        <f t="shared" si="45"/>
        <v>1453.91</v>
      </c>
      <c r="P72" s="49">
        <v>5556.35</v>
      </c>
      <c r="Q72" s="38" t="s">
        <v>196</v>
      </c>
      <c r="R72" s="37" t="e">
        <f t="shared" si="46"/>
        <v>#REF!</v>
      </c>
      <c r="S72" s="37" t="e">
        <f>IF(R72="OUI",IF(K72&gt;=360,K72-L72,IF(K72&lt;360,K72,0)))</f>
        <v>#REF!</v>
      </c>
      <c r="T72" s="37" t="e">
        <f t="shared" si="47"/>
        <v>#REF!</v>
      </c>
      <c r="U72" s="37" t="e">
        <f t="shared" si="48"/>
        <v>#REF!</v>
      </c>
      <c r="V72" s="37" t="e">
        <f t="shared" si="49"/>
        <v>#REF!</v>
      </c>
      <c r="W72" s="37" t="e">
        <f t="shared" si="50"/>
        <v>#REF!</v>
      </c>
      <c r="X72" s="37" t="e">
        <f t="shared" si="51"/>
        <v>#REF!</v>
      </c>
      <c r="Y72" s="37" t="e">
        <f t="shared" si="52"/>
        <v>#REF!</v>
      </c>
      <c r="Z72" s="37" t="e">
        <f t="shared" si="53"/>
        <v>#REF!</v>
      </c>
      <c r="AR72" s="41">
        <f t="shared" si="54"/>
        <v>4.630291666666667</v>
      </c>
      <c r="AS72" s="42">
        <f t="shared" si="56"/>
        <v>170</v>
      </c>
      <c r="AT72" s="50">
        <f t="shared" si="55"/>
        <v>787.14</v>
      </c>
      <c r="AU72" s="50"/>
      <c r="AV72" s="50"/>
      <c r="AW72" s="50"/>
      <c r="AX72" s="50"/>
      <c r="AY72" s="51"/>
    </row>
    <row r="73" spans="1:51" ht="15">
      <c r="A73" s="37">
        <v>1</v>
      </c>
      <c r="B73" s="37">
        <v>0</v>
      </c>
      <c r="C73" s="38" t="s">
        <v>212</v>
      </c>
      <c r="D73" s="37" t="s">
        <v>81</v>
      </c>
      <c r="E73" s="37" t="s">
        <v>21</v>
      </c>
      <c r="F73" s="46" t="e">
        <f>IF(#REF!="","",IF(C73=#REF!,A73*360+B73*30,""))</f>
        <v>#REF!</v>
      </c>
      <c r="G73" s="46" t="e">
        <f aca="true" t="shared" si="57" ref="G73:G84">IF(F73="","",G72+F73)</f>
        <v>#REF!</v>
      </c>
      <c r="H73" s="46" t="e">
        <f>IF(D73=#REF!,IF(C73=#REF!,Calcul_périodes!$AI$8,0))</f>
        <v>#REF!</v>
      </c>
      <c r="I73" s="46" t="e">
        <f>IF(D73=#REF!,IF(C73=#REF!,Calcul_périodes!$AI$16,0))</f>
        <v>#REF!</v>
      </c>
      <c r="J73" s="46" t="e">
        <f>IF(D73=#REF!,IF(C73=#REF!,Calcul_périodes!$AI$24,0))</f>
        <v>#REF!</v>
      </c>
      <c r="K73" s="46" t="e">
        <f t="shared" si="31"/>
        <v>#REF!</v>
      </c>
      <c r="L73" s="47" t="e">
        <f t="shared" si="44"/>
        <v>#REF!</v>
      </c>
      <c r="M73" s="37">
        <v>333</v>
      </c>
      <c r="N73" s="37">
        <v>316</v>
      </c>
      <c r="O73" s="48">
        <f t="shared" si="45"/>
        <v>1463.17</v>
      </c>
      <c r="P73" s="49">
        <v>5556.35</v>
      </c>
      <c r="Q73" s="38" t="s">
        <v>197</v>
      </c>
      <c r="R73" s="37" t="e">
        <f t="shared" si="46"/>
        <v>#REF!</v>
      </c>
      <c r="S73" s="37" t="e">
        <f aca="true" t="shared" si="58" ref="S73:S84">IF(R73="OUI",IF(K73&gt;=360,K73-L73,IF(K73&lt;360,K73,0)))</f>
        <v>#REF!</v>
      </c>
      <c r="T73" s="37" t="e">
        <f t="shared" si="47"/>
        <v>#REF!</v>
      </c>
      <c r="U73" s="37" t="e">
        <f t="shared" si="48"/>
        <v>#REF!</v>
      </c>
      <c r="V73" s="37" t="e">
        <f t="shared" si="49"/>
        <v>#REF!</v>
      </c>
      <c r="W73" s="37" t="e">
        <f t="shared" si="50"/>
        <v>#REF!</v>
      </c>
      <c r="X73" s="37" t="e">
        <f t="shared" si="51"/>
        <v>#REF!</v>
      </c>
      <c r="Y73" s="37" t="e">
        <f t="shared" si="52"/>
        <v>#REF!</v>
      </c>
      <c r="Z73" s="37" t="e">
        <f t="shared" si="53"/>
        <v>#REF!</v>
      </c>
      <c r="AR73" s="41">
        <f t="shared" si="54"/>
        <v>4.630291666666667</v>
      </c>
      <c r="AS73" s="42">
        <f t="shared" si="56"/>
        <v>171</v>
      </c>
      <c r="AT73" s="50">
        <f t="shared" si="55"/>
        <v>791.77</v>
      </c>
      <c r="AU73" s="50"/>
      <c r="AV73" s="50"/>
      <c r="AW73" s="50"/>
      <c r="AX73" s="50"/>
      <c r="AY73" s="51"/>
    </row>
    <row r="74" spans="1:51" ht="15">
      <c r="A74" s="37">
        <v>2</v>
      </c>
      <c r="B74" s="37">
        <v>0</v>
      </c>
      <c r="C74" s="38" t="s">
        <v>212</v>
      </c>
      <c r="D74" s="37" t="s">
        <v>81</v>
      </c>
      <c r="E74" s="37" t="s">
        <v>22</v>
      </c>
      <c r="F74" s="46" t="e">
        <f>IF(#REF!="","",IF(C74=#REF!,A74*360+B74*30,""))</f>
        <v>#REF!</v>
      </c>
      <c r="G74" s="46" t="e">
        <f t="shared" si="57"/>
        <v>#REF!</v>
      </c>
      <c r="H74" s="46" t="e">
        <f>IF(D74=#REF!,IF(C74=#REF!,Calcul_périodes!$AI$8,0))</f>
        <v>#REF!</v>
      </c>
      <c r="I74" s="46" t="e">
        <f>IF(D74=#REF!,IF(C74=#REF!,Calcul_périodes!$AI$16,0))</f>
        <v>#REF!</v>
      </c>
      <c r="J74" s="46" t="e">
        <f>IF(D74=#REF!,IF(C74=#REF!,Calcul_périodes!$AI$24,0))</f>
        <v>#REF!</v>
      </c>
      <c r="K74" s="46" t="e">
        <f t="shared" si="31"/>
        <v>#REF!</v>
      </c>
      <c r="L74" s="47" t="e">
        <f t="shared" si="44"/>
        <v>#REF!</v>
      </c>
      <c r="M74" s="37">
        <v>347</v>
      </c>
      <c r="N74" s="37">
        <v>325</v>
      </c>
      <c r="O74" s="48">
        <f t="shared" si="45"/>
        <v>1504.84</v>
      </c>
      <c r="P74" s="49">
        <v>5556.35</v>
      </c>
      <c r="Q74" s="38" t="s">
        <v>198</v>
      </c>
      <c r="R74" s="37" t="e">
        <f t="shared" si="46"/>
        <v>#REF!</v>
      </c>
      <c r="S74" s="37" t="e">
        <f t="shared" si="58"/>
        <v>#REF!</v>
      </c>
      <c r="T74" s="37" t="e">
        <f t="shared" si="47"/>
        <v>#REF!</v>
      </c>
      <c r="U74" s="37" t="e">
        <f t="shared" si="48"/>
        <v>#REF!</v>
      </c>
      <c r="V74" s="37" t="e">
        <f t="shared" si="49"/>
        <v>#REF!</v>
      </c>
      <c r="W74" s="37" t="e">
        <f t="shared" si="50"/>
        <v>#REF!</v>
      </c>
      <c r="X74" s="37" t="e">
        <f t="shared" si="51"/>
        <v>#REF!</v>
      </c>
      <c r="Y74" s="37" t="e">
        <f t="shared" si="52"/>
        <v>#REF!</v>
      </c>
      <c r="Z74" s="37" t="e">
        <f t="shared" si="53"/>
        <v>#REF!</v>
      </c>
      <c r="AR74" s="41">
        <f t="shared" si="54"/>
        <v>4.630291666666667</v>
      </c>
      <c r="AS74" s="42">
        <f t="shared" si="56"/>
        <v>172</v>
      </c>
      <c r="AT74" s="50">
        <f t="shared" si="55"/>
        <v>796.41</v>
      </c>
      <c r="AU74" s="50"/>
      <c r="AV74" s="50"/>
      <c r="AW74" s="50"/>
      <c r="AX74" s="50"/>
      <c r="AY74" s="51"/>
    </row>
    <row r="75" spans="1:51" ht="15">
      <c r="A75" s="37">
        <v>2</v>
      </c>
      <c r="B75" s="37">
        <v>0</v>
      </c>
      <c r="C75" s="38" t="s">
        <v>212</v>
      </c>
      <c r="D75" s="37" t="s">
        <v>81</v>
      </c>
      <c r="E75" s="37" t="s">
        <v>23</v>
      </c>
      <c r="F75" s="46" t="e">
        <f>IF(#REF!="","",IF(C75=#REF!,A75*360+B75*30,""))</f>
        <v>#REF!</v>
      </c>
      <c r="G75" s="46" t="e">
        <f t="shared" si="57"/>
        <v>#REF!</v>
      </c>
      <c r="H75" s="46" t="e">
        <f>IF(D75=#REF!,IF(C75=#REF!,Calcul_périodes!$AI$8,0))</f>
        <v>#REF!</v>
      </c>
      <c r="I75" s="46" t="e">
        <f>IF(D75=#REF!,IF(C75=#REF!,Calcul_périodes!$AI$16,0))</f>
        <v>#REF!</v>
      </c>
      <c r="J75" s="46" t="e">
        <f>IF(D75=#REF!,IF(C75=#REF!,Calcul_périodes!$AI$24,0))</f>
        <v>#REF!</v>
      </c>
      <c r="K75" s="46" t="e">
        <f t="shared" si="31"/>
        <v>#REF!</v>
      </c>
      <c r="L75" s="47" t="e">
        <f t="shared" si="44"/>
        <v>#REF!</v>
      </c>
      <c r="M75" s="37">
        <v>359</v>
      </c>
      <c r="N75" s="37">
        <v>334</v>
      </c>
      <c r="O75" s="48">
        <f t="shared" si="45"/>
        <v>1546.51</v>
      </c>
      <c r="P75" s="49">
        <v>5556.35</v>
      </c>
      <c r="Q75" s="38" t="s">
        <v>199</v>
      </c>
      <c r="R75" s="37" t="e">
        <f t="shared" si="46"/>
        <v>#REF!</v>
      </c>
      <c r="S75" s="37" t="e">
        <f t="shared" si="58"/>
        <v>#REF!</v>
      </c>
      <c r="T75" s="37" t="e">
        <f t="shared" si="47"/>
        <v>#REF!</v>
      </c>
      <c r="U75" s="37" t="e">
        <f t="shared" si="48"/>
        <v>#REF!</v>
      </c>
      <c r="V75" s="37" t="e">
        <f t="shared" si="49"/>
        <v>#REF!</v>
      </c>
      <c r="W75" s="37" t="e">
        <f t="shared" si="50"/>
        <v>#REF!</v>
      </c>
      <c r="X75" s="37" t="e">
        <f t="shared" si="51"/>
        <v>#REF!</v>
      </c>
      <c r="Y75" s="37" t="e">
        <f t="shared" si="52"/>
        <v>#REF!</v>
      </c>
      <c r="Z75" s="37" t="e">
        <f t="shared" si="53"/>
        <v>#REF!</v>
      </c>
      <c r="AR75" s="41">
        <f t="shared" si="54"/>
        <v>4.630291666666667</v>
      </c>
      <c r="AS75" s="42">
        <f t="shared" si="56"/>
        <v>173</v>
      </c>
      <c r="AT75" s="50">
        <f t="shared" si="55"/>
        <v>801.04</v>
      </c>
      <c r="AU75" s="50"/>
      <c r="AV75" s="50"/>
      <c r="AW75" s="50"/>
      <c r="AX75" s="50"/>
      <c r="AY75" s="51"/>
    </row>
    <row r="76" spans="1:51" ht="15">
      <c r="A76" s="37">
        <v>2</v>
      </c>
      <c r="B76" s="37">
        <v>0</v>
      </c>
      <c r="C76" s="38" t="s">
        <v>212</v>
      </c>
      <c r="D76" s="37" t="s">
        <v>81</v>
      </c>
      <c r="E76" s="37" t="s">
        <v>24</v>
      </c>
      <c r="F76" s="46" t="e">
        <f>IF(#REF!="","",IF(C76=#REF!,A76*360+B76*30,""))</f>
        <v>#REF!</v>
      </c>
      <c r="G76" s="46" t="e">
        <f t="shared" si="57"/>
        <v>#REF!</v>
      </c>
      <c r="H76" s="46" t="e">
        <f>IF(D76=#REF!,IF(C76=#REF!,Calcul_périodes!$AI$8,0))</f>
        <v>#REF!</v>
      </c>
      <c r="I76" s="46" t="e">
        <f>IF(D76=#REF!,IF(C76=#REF!,Calcul_périodes!$AI$16,0))</f>
        <v>#REF!</v>
      </c>
      <c r="J76" s="46" t="e">
        <f>IF(D76=#REF!,IF(C76=#REF!,Calcul_périodes!$AI$24,0))</f>
        <v>#REF!</v>
      </c>
      <c r="K76" s="46" t="e">
        <f t="shared" si="31"/>
        <v>#REF!</v>
      </c>
      <c r="L76" s="47" t="e">
        <f t="shared" si="44"/>
        <v>#REF!</v>
      </c>
      <c r="M76" s="37">
        <v>374</v>
      </c>
      <c r="N76" s="37">
        <v>345</v>
      </c>
      <c r="O76" s="48">
        <f t="shared" si="45"/>
        <v>1597.45</v>
      </c>
      <c r="P76" s="49">
        <v>5556.35</v>
      </c>
      <c r="Q76" s="38" t="s">
        <v>200</v>
      </c>
      <c r="R76" s="37" t="e">
        <f t="shared" si="46"/>
        <v>#REF!</v>
      </c>
      <c r="S76" s="37" t="e">
        <f t="shared" si="58"/>
        <v>#REF!</v>
      </c>
      <c r="T76" s="37" t="e">
        <f t="shared" si="47"/>
        <v>#REF!</v>
      </c>
      <c r="U76" s="37" t="e">
        <f t="shared" si="48"/>
        <v>#REF!</v>
      </c>
      <c r="V76" s="37" t="e">
        <f t="shared" si="49"/>
        <v>#REF!</v>
      </c>
      <c r="W76" s="37" t="e">
        <f t="shared" si="50"/>
        <v>#REF!</v>
      </c>
      <c r="X76" s="37" t="e">
        <f t="shared" si="51"/>
        <v>#REF!</v>
      </c>
      <c r="Y76" s="37" t="e">
        <f t="shared" si="52"/>
        <v>#REF!</v>
      </c>
      <c r="Z76" s="37" t="e">
        <f t="shared" si="53"/>
        <v>#REF!</v>
      </c>
      <c r="AR76" s="41">
        <f t="shared" si="54"/>
        <v>4.630291666666667</v>
      </c>
      <c r="AS76" s="42">
        <f t="shared" si="56"/>
        <v>174</v>
      </c>
      <c r="AT76" s="50">
        <f t="shared" si="55"/>
        <v>805.67</v>
      </c>
      <c r="AU76" s="50"/>
      <c r="AV76" s="50"/>
      <c r="AW76" s="50"/>
      <c r="AX76" s="50"/>
      <c r="AY76" s="51"/>
    </row>
    <row r="77" spans="1:51" ht="15">
      <c r="A77" s="37">
        <v>3</v>
      </c>
      <c r="B77" s="37">
        <v>0</v>
      </c>
      <c r="C77" s="38" t="s">
        <v>212</v>
      </c>
      <c r="D77" s="37" t="s">
        <v>81</v>
      </c>
      <c r="E77" s="37" t="s">
        <v>25</v>
      </c>
      <c r="F77" s="46" t="e">
        <f>IF(#REF!="","",IF(C77=#REF!,A77*360+B77*30,""))</f>
        <v>#REF!</v>
      </c>
      <c r="G77" s="46" t="e">
        <f t="shared" si="57"/>
        <v>#REF!</v>
      </c>
      <c r="H77" s="46" t="e">
        <f>IF(D77=#REF!,IF(C77=#REF!,Calcul_périodes!$AI$8,0))</f>
        <v>#REF!</v>
      </c>
      <c r="I77" s="46" t="e">
        <f>IF(D77=#REF!,IF(C77=#REF!,Calcul_périodes!$AI$16,0))</f>
        <v>#REF!</v>
      </c>
      <c r="J77" s="46" t="e">
        <f>IF(D77=#REF!,IF(C77=#REF!,Calcul_périodes!$AI$24,0))</f>
        <v>#REF!</v>
      </c>
      <c r="K77" s="46" t="e">
        <f t="shared" si="31"/>
        <v>#REF!</v>
      </c>
      <c r="L77" s="47" t="e">
        <f t="shared" si="44"/>
        <v>#REF!</v>
      </c>
      <c r="M77" s="37">
        <v>393</v>
      </c>
      <c r="N77" s="37">
        <v>358</v>
      </c>
      <c r="O77" s="48">
        <f t="shared" si="45"/>
        <v>1657.64</v>
      </c>
      <c r="P77" s="49">
        <v>5556.35</v>
      </c>
      <c r="Q77" s="38" t="s">
        <v>201</v>
      </c>
      <c r="R77" s="37" t="e">
        <f t="shared" si="46"/>
        <v>#REF!</v>
      </c>
      <c r="S77" s="37" t="e">
        <f t="shared" si="58"/>
        <v>#REF!</v>
      </c>
      <c r="T77" s="37" t="e">
        <f t="shared" si="47"/>
        <v>#REF!</v>
      </c>
      <c r="U77" s="37" t="e">
        <f t="shared" si="48"/>
        <v>#REF!</v>
      </c>
      <c r="V77" s="37" t="e">
        <f t="shared" si="49"/>
        <v>#REF!</v>
      </c>
      <c r="W77" s="37" t="e">
        <f t="shared" si="50"/>
        <v>#REF!</v>
      </c>
      <c r="X77" s="37" t="e">
        <f t="shared" si="51"/>
        <v>#REF!</v>
      </c>
      <c r="Y77" s="37" t="e">
        <f t="shared" si="52"/>
        <v>#REF!</v>
      </c>
      <c r="Z77" s="37" t="e">
        <f t="shared" si="53"/>
        <v>#REF!</v>
      </c>
      <c r="AR77" s="41">
        <f t="shared" si="54"/>
        <v>4.630291666666667</v>
      </c>
      <c r="AS77" s="42">
        <f t="shared" si="56"/>
        <v>175</v>
      </c>
      <c r="AT77" s="50">
        <f t="shared" si="55"/>
        <v>810.3</v>
      </c>
      <c r="AU77" s="50"/>
      <c r="AV77" s="50"/>
      <c r="AW77" s="50"/>
      <c r="AX77" s="50"/>
      <c r="AY77" s="51"/>
    </row>
    <row r="78" spans="1:51" ht="15">
      <c r="A78" s="37">
        <v>3</v>
      </c>
      <c r="B78" s="37">
        <v>0</v>
      </c>
      <c r="C78" s="38" t="s">
        <v>212</v>
      </c>
      <c r="D78" s="37" t="s">
        <v>81</v>
      </c>
      <c r="E78" s="37" t="s">
        <v>26</v>
      </c>
      <c r="F78" s="46" t="e">
        <f>IF(#REF!="","",IF(C78=#REF!,A78*360+B78*30,""))</f>
        <v>#REF!</v>
      </c>
      <c r="G78" s="46" t="e">
        <f t="shared" si="57"/>
        <v>#REF!</v>
      </c>
      <c r="H78" s="46" t="e">
        <f>IF(D78=#REF!,IF(C78=#REF!,Calcul_périodes!$AI$8,0))</f>
        <v>#REF!</v>
      </c>
      <c r="I78" s="46" t="e">
        <f>IF(D78=#REF!,IF(C78=#REF!,Calcul_périodes!$AI$16,0))</f>
        <v>#REF!</v>
      </c>
      <c r="J78" s="46" t="e">
        <f>IF(D78=#REF!,IF(C78=#REF!,Calcul_périodes!$AI$24,0))</f>
        <v>#REF!</v>
      </c>
      <c r="K78" s="46" t="e">
        <f aca="true" t="shared" si="59" ref="K78:K108">IF(F78="","",H78+I78+J78)</f>
        <v>#REF!</v>
      </c>
      <c r="L78" s="47" t="e">
        <f t="shared" si="44"/>
        <v>#REF!</v>
      </c>
      <c r="M78" s="37">
        <v>418</v>
      </c>
      <c r="N78" s="37">
        <v>371</v>
      </c>
      <c r="O78" s="48">
        <f t="shared" si="45"/>
        <v>1717.83</v>
      </c>
      <c r="P78" s="49">
        <v>5556.35</v>
      </c>
      <c r="Q78" s="38" t="s">
        <v>202</v>
      </c>
      <c r="R78" s="37" t="e">
        <f t="shared" si="46"/>
        <v>#REF!</v>
      </c>
      <c r="S78" s="37" t="e">
        <f t="shared" si="58"/>
        <v>#REF!</v>
      </c>
      <c r="T78" s="37" t="e">
        <f t="shared" si="47"/>
        <v>#REF!</v>
      </c>
      <c r="U78" s="37" t="e">
        <f t="shared" si="48"/>
        <v>#REF!</v>
      </c>
      <c r="V78" s="37" t="e">
        <f t="shared" si="49"/>
        <v>#REF!</v>
      </c>
      <c r="W78" s="37" t="e">
        <f t="shared" si="50"/>
        <v>#REF!</v>
      </c>
      <c r="X78" s="37" t="e">
        <f t="shared" si="51"/>
        <v>#REF!</v>
      </c>
      <c r="Y78" s="37" t="e">
        <f t="shared" si="52"/>
        <v>#REF!</v>
      </c>
      <c r="Z78" s="37" t="e">
        <f t="shared" si="53"/>
        <v>#REF!</v>
      </c>
      <c r="AR78" s="41">
        <f t="shared" si="54"/>
        <v>4.630291666666667</v>
      </c>
      <c r="AS78" s="42">
        <f t="shared" si="56"/>
        <v>176</v>
      </c>
      <c r="AT78" s="50">
        <f t="shared" si="55"/>
        <v>814.93</v>
      </c>
      <c r="AU78" s="50"/>
      <c r="AV78" s="50"/>
      <c r="AW78" s="50"/>
      <c r="AX78" s="50"/>
      <c r="AY78" s="51"/>
    </row>
    <row r="79" spans="1:51" ht="15">
      <c r="A79" s="37">
        <v>3</v>
      </c>
      <c r="B79" s="37">
        <v>0</v>
      </c>
      <c r="C79" s="38" t="s">
        <v>212</v>
      </c>
      <c r="D79" s="37" t="s">
        <v>81</v>
      </c>
      <c r="E79" s="37" t="s">
        <v>27</v>
      </c>
      <c r="F79" s="46" t="e">
        <f>IF(#REF!="","",IF(C79=#REF!,A79*360+B79*30,""))</f>
        <v>#REF!</v>
      </c>
      <c r="G79" s="46" t="e">
        <f t="shared" si="57"/>
        <v>#REF!</v>
      </c>
      <c r="H79" s="46" t="e">
        <f>IF(D79=#REF!,IF(C79=#REF!,Calcul_périodes!$AI$8,0))</f>
        <v>#REF!</v>
      </c>
      <c r="I79" s="46" t="e">
        <f>IF(D79=#REF!,IF(C79=#REF!,Calcul_périodes!$AI$16,0))</f>
        <v>#REF!</v>
      </c>
      <c r="J79" s="46" t="e">
        <f>IF(D79=#REF!,IF(C79=#REF!,Calcul_périodes!$AI$24,0))</f>
        <v>#REF!</v>
      </c>
      <c r="K79" s="46" t="e">
        <f t="shared" si="59"/>
        <v>#REF!</v>
      </c>
      <c r="L79" s="47" t="e">
        <f t="shared" si="44"/>
        <v>#REF!</v>
      </c>
      <c r="M79" s="37">
        <v>436</v>
      </c>
      <c r="N79" s="37">
        <v>384</v>
      </c>
      <c r="O79" s="48">
        <f t="shared" si="45"/>
        <v>1778.03</v>
      </c>
      <c r="P79" s="49">
        <v>5556.35</v>
      </c>
      <c r="Q79" s="38" t="s">
        <v>203</v>
      </c>
      <c r="R79" s="37" t="e">
        <f t="shared" si="46"/>
        <v>#REF!</v>
      </c>
      <c r="S79" s="37" t="e">
        <f t="shared" si="58"/>
        <v>#REF!</v>
      </c>
      <c r="T79" s="37" t="e">
        <f t="shared" si="47"/>
        <v>#REF!</v>
      </c>
      <c r="U79" s="37" t="e">
        <f t="shared" si="48"/>
        <v>#REF!</v>
      </c>
      <c r="V79" s="37" t="e">
        <f t="shared" si="49"/>
        <v>#REF!</v>
      </c>
      <c r="W79" s="37" t="e">
        <f t="shared" si="50"/>
        <v>#REF!</v>
      </c>
      <c r="X79" s="37" t="e">
        <f t="shared" si="51"/>
        <v>#REF!</v>
      </c>
      <c r="Y79" s="37" t="e">
        <f t="shared" si="52"/>
        <v>#REF!</v>
      </c>
      <c r="Z79" s="37" t="e">
        <f t="shared" si="53"/>
        <v>#REF!</v>
      </c>
      <c r="AR79" s="41">
        <f t="shared" si="54"/>
        <v>4.630291666666667</v>
      </c>
      <c r="AS79" s="42">
        <f t="shared" si="56"/>
        <v>177</v>
      </c>
      <c r="AT79" s="50">
        <f t="shared" si="55"/>
        <v>819.56</v>
      </c>
      <c r="AU79" s="50"/>
      <c r="AV79" s="50"/>
      <c r="AW79" s="50"/>
      <c r="AX79" s="50"/>
      <c r="AY79" s="51"/>
    </row>
    <row r="80" spans="1:51" ht="15">
      <c r="A80" s="37">
        <v>3</v>
      </c>
      <c r="B80" s="37">
        <v>0</v>
      </c>
      <c r="C80" s="38" t="s">
        <v>212</v>
      </c>
      <c r="D80" s="37" t="s">
        <v>81</v>
      </c>
      <c r="E80" s="37" t="s">
        <v>28</v>
      </c>
      <c r="F80" s="46" t="e">
        <f>IF(#REF!="","",IF(C80=#REF!,A80*360+B80*30,""))</f>
        <v>#REF!</v>
      </c>
      <c r="G80" s="46" t="e">
        <f t="shared" si="57"/>
        <v>#REF!</v>
      </c>
      <c r="H80" s="46" t="e">
        <f>IF(D80=#REF!,IF(C80=#REF!,Calcul_périodes!$AI$8,0))</f>
        <v>#REF!</v>
      </c>
      <c r="I80" s="46" t="e">
        <f>IF(D80=#REF!,IF(C80=#REF!,Calcul_périodes!$AI$16,0))</f>
        <v>#REF!</v>
      </c>
      <c r="J80" s="46" t="e">
        <f>IF(D80=#REF!,IF(C80=#REF!,Calcul_périodes!$AI$24,0))</f>
        <v>#REF!</v>
      </c>
      <c r="K80" s="46" t="e">
        <f t="shared" si="59"/>
        <v>#REF!</v>
      </c>
      <c r="L80" s="47" t="e">
        <f t="shared" si="44"/>
        <v>#REF!</v>
      </c>
      <c r="M80" s="37">
        <v>457</v>
      </c>
      <c r="N80" s="37">
        <v>400</v>
      </c>
      <c r="O80" s="48">
        <f t="shared" si="45"/>
        <v>1852.11</v>
      </c>
      <c r="P80" s="49">
        <v>5556.35</v>
      </c>
      <c r="Q80" s="38" t="s">
        <v>204</v>
      </c>
      <c r="R80" s="37" t="e">
        <f t="shared" si="46"/>
        <v>#REF!</v>
      </c>
      <c r="S80" s="37" t="e">
        <f t="shared" si="58"/>
        <v>#REF!</v>
      </c>
      <c r="T80" s="37" t="e">
        <f t="shared" si="47"/>
        <v>#REF!</v>
      </c>
      <c r="U80" s="37" t="e">
        <f t="shared" si="48"/>
        <v>#REF!</v>
      </c>
      <c r="V80" s="37" t="e">
        <f t="shared" si="49"/>
        <v>#REF!</v>
      </c>
      <c r="W80" s="37" t="e">
        <f t="shared" si="50"/>
        <v>#REF!</v>
      </c>
      <c r="X80" s="37" t="e">
        <f t="shared" si="51"/>
        <v>#REF!</v>
      </c>
      <c r="Y80" s="37" t="e">
        <f t="shared" si="52"/>
        <v>#REF!</v>
      </c>
      <c r="Z80" s="37" t="e">
        <f t="shared" si="53"/>
        <v>#REF!</v>
      </c>
      <c r="AR80" s="41">
        <f t="shared" si="54"/>
        <v>4.630291666666667</v>
      </c>
      <c r="AS80" s="42">
        <f t="shared" si="56"/>
        <v>178</v>
      </c>
      <c r="AT80" s="50">
        <f t="shared" si="55"/>
        <v>824.19</v>
      </c>
      <c r="AU80" s="50"/>
      <c r="AV80" s="50"/>
      <c r="AW80" s="50"/>
      <c r="AX80" s="50"/>
      <c r="AY80" s="51"/>
    </row>
    <row r="81" spans="1:51" ht="15">
      <c r="A81" s="37">
        <v>3</v>
      </c>
      <c r="B81" s="37">
        <v>0</v>
      </c>
      <c r="C81" s="38" t="s">
        <v>212</v>
      </c>
      <c r="D81" s="37" t="s">
        <v>81</v>
      </c>
      <c r="E81" s="37" t="s">
        <v>29</v>
      </c>
      <c r="F81" s="46" t="e">
        <f>IF(#REF!="","",IF(C81=#REF!,A81*360+B81*30,""))</f>
        <v>#REF!</v>
      </c>
      <c r="G81" s="46" t="e">
        <f t="shared" si="57"/>
        <v>#REF!</v>
      </c>
      <c r="H81" s="46" t="e">
        <f>IF(D81=#REF!,IF(C81=#REF!,Calcul_périodes!$AI$8,0))</f>
        <v>#REF!</v>
      </c>
      <c r="I81" s="46" t="e">
        <f>IF(D81=#REF!,IF(C81=#REF!,Calcul_périodes!$AI$16,0))</f>
        <v>#REF!</v>
      </c>
      <c r="J81" s="46" t="e">
        <f>IF(D81=#REF!,IF(C81=#REF!,Calcul_périodes!$AI$24,0))</f>
        <v>#REF!</v>
      </c>
      <c r="K81" s="46" t="e">
        <f t="shared" si="59"/>
        <v>#REF!</v>
      </c>
      <c r="L81" s="47" t="e">
        <f t="shared" si="44"/>
        <v>#REF!</v>
      </c>
      <c r="M81" s="37">
        <v>486</v>
      </c>
      <c r="N81" s="37">
        <v>420</v>
      </c>
      <c r="O81" s="48">
        <f t="shared" si="45"/>
        <v>1944.72</v>
      </c>
      <c r="P81" s="49">
        <v>5556.35</v>
      </c>
      <c r="Q81" s="38" t="s">
        <v>205</v>
      </c>
      <c r="R81" s="37" t="e">
        <f t="shared" si="46"/>
        <v>#REF!</v>
      </c>
      <c r="S81" s="37" t="e">
        <f t="shared" si="58"/>
        <v>#REF!</v>
      </c>
      <c r="T81" s="37" t="e">
        <f t="shared" si="47"/>
        <v>#REF!</v>
      </c>
      <c r="U81" s="37" t="e">
        <f t="shared" si="48"/>
        <v>#REF!</v>
      </c>
      <c r="V81" s="37" t="e">
        <f t="shared" si="49"/>
        <v>#REF!</v>
      </c>
      <c r="W81" s="37" t="e">
        <f t="shared" si="50"/>
        <v>#REF!</v>
      </c>
      <c r="X81" s="37" t="e">
        <f t="shared" si="51"/>
        <v>#REF!</v>
      </c>
      <c r="Y81" s="37" t="e">
        <f t="shared" si="52"/>
        <v>#REF!</v>
      </c>
      <c r="Z81" s="37" t="e">
        <f t="shared" si="53"/>
        <v>#REF!</v>
      </c>
      <c r="AR81" s="41">
        <f t="shared" si="54"/>
        <v>4.630291666666667</v>
      </c>
      <c r="AS81" s="42">
        <f t="shared" si="56"/>
        <v>179</v>
      </c>
      <c r="AT81" s="50">
        <f t="shared" si="55"/>
        <v>828.82</v>
      </c>
      <c r="AU81" s="50"/>
      <c r="AV81" s="50"/>
      <c r="AW81" s="50"/>
      <c r="AX81" s="50"/>
      <c r="AY81" s="51"/>
    </row>
    <row r="82" spans="1:51" ht="15">
      <c r="A82" s="37">
        <v>3</v>
      </c>
      <c r="B82" s="37">
        <v>0</v>
      </c>
      <c r="C82" s="38" t="s">
        <v>212</v>
      </c>
      <c r="D82" s="37" t="s">
        <v>81</v>
      </c>
      <c r="E82" s="37" t="s">
        <v>30</v>
      </c>
      <c r="F82" s="46" t="e">
        <f>IF(#REF!="","",IF(C82=#REF!,A82*360+B82*30,""))</f>
        <v>#REF!</v>
      </c>
      <c r="G82" s="46" t="e">
        <f t="shared" si="57"/>
        <v>#REF!</v>
      </c>
      <c r="H82" s="46" t="e">
        <f>IF(D82=#REF!,IF(C82=#REF!,Calcul_périodes!$AI$8,0))</f>
        <v>#REF!</v>
      </c>
      <c r="I82" s="46" t="e">
        <f>IF(D82=#REF!,IF(C82=#REF!,Calcul_périodes!$AI$16,0))</f>
        <v>#REF!</v>
      </c>
      <c r="J82" s="46" t="e">
        <f>IF(D82=#REF!,IF(C82=#REF!,Calcul_périodes!$AI$24,0))</f>
        <v>#REF!</v>
      </c>
      <c r="K82" s="46" t="e">
        <f t="shared" si="59"/>
        <v>#REF!</v>
      </c>
      <c r="L82" s="47" t="e">
        <f t="shared" si="44"/>
        <v>#REF!</v>
      </c>
      <c r="M82" s="37">
        <v>516</v>
      </c>
      <c r="N82" s="37">
        <v>443</v>
      </c>
      <c r="O82" s="48">
        <f t="shared" si="45"/>
        <v>2051.21</v>
      </c>
      <c r="P82" s="49">
        <v>5556.35</v>
      </c>
      <c r="Q82" s="38" t="s">
        <v>206</v>
      </c>
      <c r="R82" s="37" t="e">
        <f t="shared" si="46"/>
        <v>#REF!</v>
      </c>
      <c r="S82" s="37" t="e">
        <f t="shared" si="58"/>
        <v>#REF!</v>
      </c>
      <c r="T82" s="37" t="e">
        <f t="shared" si="47"/>
        <v>#REF!</v>
      </c>
      <c r="U82" s="37" t="e">
        <f t="shared" si="48"/>
        <v>#REF!</v>
      </c>
      <c r="V82" s="37" t="e">
        <f t="shared" si="49"/>
        <v>#REF!</v>
      </c>
      <c r="W82" s="37" t="e">
        <f t="shared" si="50"/>
        <v>#REF!</v>
      </c>
      <c r="X82" s="37" t="e">
        <f t="shared" si="51"/>
        <v>#REF!</v>
      </c>
      <c r="Y82" s="37" t="e">
        <f t="shared" si="52"/>
        <v>#REF!</v>
      </c>
      <c r="Z82" s="37" t="e">
        <f t="shared" si="53"/>
        <v>#REF!</v>
      </c>
      <c r="AR82" s="41">
        <f t="shared" si="54"/>
        <v>4.630291666666667</v>
      </c>
      <c r="AS82" s="42">
        <f t="shared" si="56"/>
        <v>180</v>
      </c>
      <c r="AT82" s="50">
        <f t="shared" si="55"/>
        <v>833.45</v>
      </c>
      <c r="AU82" s="50"/>
      <c r="AV82" s="50"/>
      <c r="AW82" s="50"/>
      <c r="AX82" s="50"/>
      <c r="AY82" s="51"/>
    </row>
    <row r="83" spans="1:51" ht="15">
      <c r="A83" s="37">
        <v>4</v>
      </c>
      <c r="B83" s="37">
        <v>0</v>
      </c>
      <c r="C83" s="38" t="s">
        <v>212</v>
      </c>
      <c r="D83" s="37" t="s">
        <v>81</v>
      </c>
      <c r="E83" s="37" t="s">
        <v>33</v>
      </c>
      <c r="F83" s="46" t="e">
        <f>IF(#REF!="","",IF(C83=#REF!,A83*360+B83*30,""))</f>
        <v>#REF!</v>
      </c>
      <c r="G83" s="46" t="e">
        <f t="shared" si="57"/>
        <v>#REF!</v>
      </c>
      <c r="H83" s="46" t="e">
        <f>IF(D83=#REF!,IF(C83=#REF!,Calcul_périodes!$AI$8,0))</f>
        <v>#REF!</v>
      </c>
      <c r="I83" s="46" t="e">
        <f>IF(D83=#REF!,IF(C83=#REF!,Calcul_périodes!$AI$16,0))</f>
        <v>#REF!</v>
      </c>
      <c r="J83" s="46" t="e">
        <f>IF(D83=#REF!,IF(C83=#REF!,Calcul_périodes!$AI$24,0))</f>
        <v>#REF!</v>
      </c>
      <c r="K83" s="46" t="e">
        <f t="shared" si="59"/>
        <v>#REF!</v>
      </c>
      <c r="L83" s="47" t="e">
        <f t="shared" si="44"/>
        <v>#REF!</v>
      </c>
      <c r="M83" s="37">
        <v>548</v>
      </c>
      <c r="N83" s="37">
        <v>466</v>
      </c>
      <c r="O83" s="48">
        <f t="shared" si="45"/>
        <v>2157.71</v>
      </c>
      <c r="P83" s="49">
        <v>5556.35</v>
      </c>
      <c r="Q83" s="38" t="s">
        <v>207</v>
      </c>
      <c r="R83" s="37" t="e">
        <f t="shared" si="46"/>
        <v>#REF!</v>
      </c>
      <c r="S83" s="37" t="e">
        <f t="shared" si="58"/>
        <v>#REF!</v>
      </c>
      <c r="T83" s="37" t="e">
        <f t="shared" si="47"/>
        <v>#REF!</v>
      </c>
      <c r="U83" s="37" t="e">
        <f t="shared" si="48"/>
        <v>#REF!</v>
      </c>
      <c r="V83" s="37" t="e">
        <f t="shared" si="49"/>
        <v>#REF!</v>
      </c>
      <c r="W83" s="37" t="e">
        <f t="shared" si="50"/>
        <v>#REF!</v>
      </c>
      <c r="X83" s="37" t="e">
        <f t="shared" si="51"/>
        <v>#REF!</v>
      </c>
      <c r="Y83" s="37" t="e">
        <f t="shared" si="52"/>
        <v>#REF!</v>
      </c>
      <c r="Z83" s="37" t="e">
        <f t="shared" si="53"/>
        <v>#REF!</v>
      </c>
      <c r="AR83" s="41">
        <f t="shared" si="54"/>
        <v>4.630291666666667</v>
      </c>
      <c r="AS83" s="42">
        <f t="shared" si="56"/>
        <v>181</v>
      </c>
      <c r="AT83" s="50">
        <f t="shared" si="55"/>
        <v>838.08</v>
      </c>
      <c r="AU83" s="50"/>
      <c r="AV83" s="50"/>
      <c r="AW83" s="50"/>
      <c r="AX83" s="50"/>
      <c r="AY83" s="51"/>
    </row>
    <row r="84" spans="1:51" ht="15">
      <c r="A84" s="37">
        <v>4</v>
      </c>
      <c r="B84" s="37">
        <v>0</v>
      </c>
      <c r="C84" s="38" t="s">
        <v>212</v>
      </c>
      <c r="D84" s="37" t="s">
        <v>81</v>
      </c>
      <c r="E84" s="37" t="s">
        <v>31</v>
      </c>
      <c r="F84" s="46" t="e">
        <f>IF(#REF!="","",IF(C84=#REF!,A84*360+B84*30,""))</f>
        <v>#REF!</v>
      </c>
      <c r="G84" s="46" t="e">
        <f t="shared" si="57"/>
        <v>#REF!</v>
      </c>
      <c r="H84" s="46" t="e">
        <f>IF(D84=#REF!,IF(C84=#REF!,Calcul_périodes!$AI$8,0))</f>
        <v>#REF!</v>
      </c>
      <c r="I84" s="46" t="e">
        <f>IF(D84=#REF!,IF(C84=#REF!,Calcul_périodes!$AI$16,0))</f>
        <v>#REF!</v>
      </c>
      <c r="J84" s="46" t="e">
        <f>IF(D84=#REF!,IF(C84=#REF!,Calcul_périodes!$AI$24,0))</f>
        <v>#REF!</v>
      </c>
      <c r="K84" s="46" t="e">
        <f t="shared" si="59"/>
        <v>#REF!</v>
      </c>
      <c r="L84" s="47" t="e">
        <f t="shared" si="44"/>
        <v>#REF!</v>
      </c>
      <c r="M84" s="37">
        <v>576</v>
      </c>
      <c r="N84" s="37">
        <v>486</v>
      </c>
      <c r="O84" s="48">
        <f t="shared" si="45"/>
        <v>2250.32</v>
      </c>
      <c r="P84" s="49">
        <v>5556.35</v>
      </c>
      <c r="Q84" s="38" t="s">
        <v>209</v>
      </c>
      <c r="R84" s="37" t="e">
        <f t="shared" si="46"/>
        <v>#REF!</v>
      </c>
      <c r="S84" s="37" t="e">
        <f t="shared" si="58"/>
        <v>#REF!</v>
      </c>
      <c r="T84" s="37" t="e">
        <f t="shared" si="47"/>
        <v>#REF!</v>
      </c>
      <c r="U84" s="37" t="e">
        <f t="shared" si="48"/>
        <v>#REF!</v>
      </c>
      <c r="V84" s="37" t="e">
        <f t="shared" si="49"/>
        <v>#REF!</v>
      </c>
      <c r="W84" s="37" t="e">
        <f t="shared" si="50"/>
        <v>#REF!</v>
      </c>
      <c r="X84" s="37" t="e">
        <f t="shared" si="51"/>
        <v>#REF!</v>
      </c>
      <c r="Y84" s="37" t="e">
        <f t="shared" si="52"/>
        <v>#REF!</v>
      </c>
      <c r="Z84" s="37" t="e">
        <f t="shared" si="53"/>
        <v>#REF!</v>
      </c>
      <c r="AR84" s="41">
        <f t="shared" si="54"/>
        <v>4.630291666666667</v>
      </c>
      <c r="AS84" s="42">
        <f t="shared" si="56"/>
        <v>182</v>
      </c>
      <c r="AT84" s="50">
        <f t="shared" si="55"/>
        <v>842.71</v>
      </c>
      <c r="AU84" s="50"/>
      <c r="AV84" s="50"/>
      <c r="AW84" s="50"/>
      <c r="AX84" s="50"/>
      <c r="AY84" s="51"/>
    </row>
    <row r="85" spans="1:51" ht="15">
      <c r="A85" s="37">
        <v>0</v>
      </c>
      <c r="B85" s="37">
        <v>0</v>
      </c>
      <c r="C85" s="38" t="s">
        <v>48</v>
      </c>
      <c r="D85" s="37" t="s">
        <v>81</v>
      </c>
      <c r="E85" s="37" t="s">
        <v>32</v>
      </c>
      <c r="F85" s="46" t="e">
        <f>IF(#REF!="","",IF(C85=#REF!,A85*360+B85*30,""))</f>
        <v>#REF!</v>
      </c>
      <c r="G85" s="46" t="e">
        <f>F85</f>
        <v>#REF!</v>
      </c>
      <c r="H85" s="46" t="e">
        <f>IF(D85=#REF!,IF(C85=#REF!,Calcul_périodes!$AI$8,0))</f>
        <v>#REF!</v>
      </c>
      <c r="I85" s="46" t="e">
        <f>IF(D85=#REF!,IF(C85=#REF!,Calcul_périodes!$AI$16,0))</f>
        <v>#REF!</v>
      </c>
      <c r="J85" s="46" t="e">
        <f>IF(D85=#REF!,IF(C85=#REF!,Calcul_périodes!$AI$24,0))</f>
        <v>#REF!</v>
      </c>
      <c r="K85" s="46" t="e">
        <f t="shared" si="59"/>
        <v>#REF!</v>
      </c>
      <c r="L85" s="47" t="e">
        <f t="shared" si="44"/>
        <v>#REF!</v>
      </c>
      <c r="M85" s="37">
        <v>325</v>
      </c>
      <c r="N85" s="37">
        <v>314</v>
      </c>
      <c r="O85" s="48">
        <f t="shared" si="45"/>
        <v>1453.91</v>
      </c>
      <c r="P85" s="49">
        <v>5556.35</v>
      </c>
      <c r="Q85" s="38" t="s">
        <v>196</v>
      </c>
      <c r="R85" s="37" t="e">
        <f t="shared" si="46"/>
        <v>#REF!</v>
      </c>
      <c r="S85" s="37" t="e">
        <f>IF(R85="OUI",IF(K85&gt;=360,K85-L85,IF(K85&lt;360,K85,0)))</f>
        <v>#REF!</v>
      </c>
      <c r="T85" s="37" t="e">
        <f t="shared" si="47"/>
        <v>#REF!</v>
      </c>
      <c r="U85" s="37" t="e">
        <f t="shared" si="48"/>
        <v>#REF!</v>
      </c>
      <c r="V85" s="37" t="e">
        <f t="shared" si="49"/>
        <v>#REF!</v>
      </c>
      <c r="W85" s="37" t="e">
        <f t="shared" si="50"/>
        <v>#REF!</v>
      </c>
      <c r="X85" s="37" t="e">
        <f t="shared" si="51"/>
        <v>#REF!</v>
      </c>
      <c r="Y85" s="37" t="e">
        <f t="shared" si="52"/>
        <v>#REF!</v>
      </c>
      <c r="Z85" s="37" t="e">
        <f t="shared" si="53"/>
        <v>#REF!</v>
      </c>
      <c r="AR85" s="41">
        <f t="shared" si="54"/>
        <v>4.630291666666667</v>
      </c>
      <c r="AS85" s="42">
        <f t="shared" si="56"/>
        <v>183</v>
      </c>
      <c r="AT85" s="50">
        <f t="shared" si="55"/>
        <v>847.34</v>
      </c>
      <c r="AU85" s="50"/>
      <c r="AV85" s="50"/>
      <c r="AW85" s="50"/>
      <c r="AX85" s="50"/>
      <c r="AY85" s="51"/>
    </row>
    <row r="86" spans="1:51" ht="15">
      <c r="A86" s="37">
        <v>1</v>
      </c>
      <c r="B86" s="37">
        <v>0</v>
      </c>
      <c r="C86" s="38" t="s">
        <v>48</v>
      </c>
      <c r="D86" s="37" t="s">
        <v>81</v>
      </c>
      <c r="E86" s="37" t="s">
        <v>21</v>
      </c>
      <c r="F86" s="46" t="e">
        <f>IF(#REF!="","",IF(C86=#REF!,A86*360+B86*30,""))</f>
        <v>#REF!</v>
      </c>
      <c r="G86" s="46" t="e">
        <f aca="true" t="shared" si="60" ref="G86:G97">IF(F86="","",G85+F86)</f>
        <v>#REF!</v>
      </c>
      <c r="H86" s="46" t="e">
        <f>IF(D86=#REF!,IF(C86=#REF!,Calcul_périodes!$AI$8,0))</f>
        <v>#REF!</v>
      </c>
      <c r="I86" s="46" t="e">
        <f>IF(D86=#REF!,IF(C86=#REF!,Calcul_périodes!$AI$16,0))</f>
        <v>#REF!</v>
      </c>
      <c r="J86" s="46" t="e">
        <f>IF(D86=#REF!,IF(C86=#REF!,Calcul_périodes!$AI$24,0))</f>
        <v>#REF!</v>
      </c>
      <c r="K86" s="46" t="e">
        <f t="shared" si="59"/>
        <v>#REF!</v>
      </c>
      <c r="L86" s="47" t="e">
        <f t="shared" si="44"/>
        <v>#REF!</v>
      </c>
      <c r="M86" s="37">
        <v>333</v>
      </c>
      <c r="N86" s="37">
        <v>316</v>
      </c>
      <c r="O86" s="48">
        <f t="shared" si="45"/>
        <v>1463.17</v>
      </c>
      <c r="P86" s="49">
        <v>5556.35</v>
      </c>
      <c r="Q86" s="38" t="s">
        <v>197</v>
      </c>
      <c r="R86" s="37" t="e">
        <f t="shared" si="46"/>
        <v>#REF!</v>
      </c>
      <c r="S86" s="37" t="e">
        <f aca="true" t="shared" si="61" ref="S86:S97">IF(R86="OUI",IF(K86&gt;=360,K86-L86,IF(K86&lt;360,K86,0)))</f>
        <v>#REF!</v>
      </c>
      <c r="T86" s="37" t="e">
        <f t="shared" si="47"/>
        <v>#REF!</v>
      </c>
      <c r="U86" s="37" t="e">
        <f t="shared" si="48"/>
        <v>#REF!</v>
      </c>
      <c r="V86" s="37" t="e">
        <f t="shared" si="49"/>
        <v>#REF!</v>
      </c>
      <c r="W86" s="37" t="e">
        <f t="shared" si="50"/>
        <v>#REF!</v>
      </c>
      <c r="X86" s="37" t="e">
        <f t="shared" si="51"/>
        <v>#REF!</v>
      </c>
      <c r="Y86" s="37" t="e">
        <f t="shared" si="52"/>
        <v>#REF!</v>
      </c>
      <c r="Z86" s="37" t="e">
        <f t="shared" si="53"/>
        <v>#REF!</v>
      </c>
      <c r="AR86" s="41">
        <f t="shared" si="54"/>
        <v>4.630291666666667</v>
      </c>
      <c r="AS86" s="42">
        <f t="shared" si="56"/>
        <v>184</v>
      </c>
      <c r="AT86" s="50">
        <f t="shared" si="55"/>
        <v>851.97</v>
      </c>
      <c r="AU86" s="50"/>
      <c r="AV86" s="50"/>
      <c r="AW86" s="50"/>
      <c r="AX86" s="50"/>
      <c r="AY86" s="51"/>
    </row>
    <row r="87" spans="1:51" ht="15">
      <c r="A87" s="37">
        <v>2</v>
      </c>
      <c r="B87" s="37">
        <v>0</v>
      </c>
      <c r="C87" s="38" t="s">
        <v>48</v>
      </c>
      <c r="D87" s="37" t="s">
        <v>81</v>
      </c>
      <c r="E87" s="37" t="s">
        <v>22</v>
      </c>
      <c r="F87" s="46" t="e">
        <f>IF(#REF!="","",IF(C87=#REF!,A87*360+B87*30,""))</f>
        <v>#REF!</v>
      </c>
      <c r="G87" s="46" t="e">
        <f t="shared" si="60"/>
        <v>#REF!</v>
      </c>
      <c r="H87" s="46" t="e">
        <f>IF(D87=#REF!,IF(C87=#REF!,Calcul_périodes!$AI$8,0))</f>
        <v>#REF!</v>
      </c>
      <c r="I87" s="46" t="e">
        <f>IF(D87=#REF!,IF(C87=#REF!,Calcul_périodes!$AI$16,0))</f>
        <v>#REF!</v>
      </c>
      <c r="J87" s="46" t="e">
        <f>IF(D87=#REF!,IF(C87=#REF!,Calcul_périodes!$AI$24,0))</f>
        <v>#REF!</v>
      </c>
      <c r="K87" s="46" t="e">
        <f t="shared" si="59"/>
        <v>#REF!</v>
      </c>
      <c r="L87" s="47" t="e">
        <f t="shared" si="44"/>
        <v>#REF!</v>
      </c>
      <c r="M87" s="37">
        <v>347</v>
      </c>
      <c r="N87" s="37">
        <v>325</v>
      </c>
      <c r="O87" s="48">
        <f t="shared" si="45"/>
        <v>1504.84</v>
      </c>
      <c r="P87" s="49">
        <v>5556.35</v>
      </c>
      <c r="Q87" s="38" t="s">
        <v>198</v>
      </c>
      <c r="R87" s="37" t="e">
        <f t="shared" si="46"/>
        <v>#REF!</v>
      </c>
      <c r="S87" s="37" t="e">
        <f t="shared" si="61"/>
        <v>#REF!</v>
      </c>
      <c r="T87" s="37" t="e">
        <f t="shared" si="47"/>
        <v>#REF!</v>
      </c>
      <c r="U87" s="37" t="e">
        <f t="shared" si="48"/>
        <v>#REF!</v>
      </c>
      <c r="V87" s="37" t="e">
        <f t="shared" si="49"/>
        <v>#REF!</v>
      </c>
      <c r="W87" s="37" t="e">
        <f t="shared" si="50"/>
        <v>#REF!</v>
      </c>
      <c r="X87" s="37" t="e">
        <f t="shared" si="51"/>
        <v>#REF!</v>
      </c>
      <c r="Y87" s="37" t="e">
        <f t="shared" si="52"/>
        <v>#REF!</v>
      </c>
      <c r="Z87" s="37" t="e">
        <f t="shared" si="53"/>
        <v>#REF!</v>
      </c>
      <c r="AR87" s="41">
        <f t="shared" si="54"/>
        <v>4.630291666666667</v>
      </c>
      <c r="AS87" s="42">
        <f t="shared" si="56"/>
        <v>185</v>
      </c>
      <c r="AT87" s="50">
        <f t="shared" si="55"/>
        <v>856.6</v>
      </c>
      <c r="AU87" s="50"/>
      <c r="AV87" s="50"/>
      <c r="AW87" s="50"/>
      <c r="AX87" s="50"/>
      <c r="AY87" s="51"/>
    </row>
    <row r="88" spans="1:51" ht="15">
      <c r="A88" s="37">
        <v>2</v>
      </c>
      <c r="B88" s="37">
        <v>0</v>
      </c>
      <c r="C88" s="38" t="s">
        <v>48</v>
      </c>
      <c r="D88" s="37" t="s">
        <v>81</v>
      </c>
      <c r="E88" s="37" t="s">
        <v>23</v>
      </c>
      <c r="F88" s="46" t="e">
        <f>IF(#REF!="","",IF(C88=#REF!,A88*360+B88*30,""))</f>
        <v>#REF!</v>
      </c>
      <c r="G88" s="46" t="e">
        <f t="shared" si="60"/>
        <v>#REF!</v>
      </c>
      <c r="H88" s="46" t="e">
        <f>IF(D88=#REF!,IF(C88=#REF!,Calcul_périodes!$AI$8,0))</f>
        <v>#REF!</v>
      </c>
      <c r="I88" s="46" t="e">
        <f>IF(D88=#REF!,IF(C88=#REF!,Calcul_périodes!$AI$16,0))</f>
        <v>#REF!</v>
      </c>
      <c r="J88" s="46" t="e">
        <f>IF(D88=#REF!,IF(C88=#REF!,Calcul_périodes!$AI$24,0))</f>
        <v>#REF!</v>
      </c>
      <c r="K88" s="46" t="e">
        <f t="shared" si="59"/>
        <v>#REF!</v>
      </c>
      <c r="L88" s="47" t="e">
        <f t="shared" si="44"/>
        <v>#REF!</v>
      </c>
      <c r="M88" s="37">
        <v>359</v>
      </c>
      <c r="N88" s="37">
        <v>334</v>
      </c>
      <c r="O88" s="48">
        <f t="shared" si="45"/>
        <v>1546.51</v>
      </c>
      <c r="P88" s="49">
        <v>5556.35</v>
      </c>
      <c r="Q88" s="38" t="s">
        <v>199</v>
      </c>
      <c r="R88" s="37" t="e">
        <f t="shared" si="46"/>
        <v>#REF!</v>
      </c>
      <c r="S88" s="37" t="e">
        <f t="shared" si="61"/>
        <v>#REF!</v>
      </c>
      <c r="T88" s="37" t="e">
        <f t="shared" si="47"/>
        <v>#REF!</v>
      </c>
      <c r="U88" s="37" t="e">
        <f t="shared" si="48"/>
        <v>#REF!</v>
      </c>
      <c r="V88" s="37" t="e">
        <f t="shared" si="49"/>
        <v>#REF!</v>
      </c>
      <c r="W88" s="37" t="e">
        <f t="shared" si="50"/>
        <v>#REF!</v>
      </c>
      <c r="X88" s="37" t="e">
        <f t="shared" si="51"/>
        <v>#REF!</v>
      </c>
      <c r="Y88" s="37" t="e">
        <f t="shared" si="52"/>
        <v>#REF!</v>
      </c>
      <c r="Z88" s="37" t="e">
        <f t="shared" si="53"/>
        <v>#REF!</v>
      </c>
      <c r="AR88" s="41">
        <f t="shared" si="54"/>
        <v>4.630291666666667</v>
      </c>
      <c r="AS88" s="42">
        <f t="shared" si="56"/>
        <v>186</v>
      </c>
      <c r="AT88" s="50">
        <f t="shared" si="55"/>
        <v>861.23</v>
      </c>
      <c r="AU88" s="50"/>
      <c r="AV88" s="50"/>
      <c r="AW88" s="50"/>
      <c r="AX88" s="50"/>
      <c r="AY88" s="51"/>
    </row>
    <row r="89" spans="1:51" ht="15">
      <c r="A89" s="37">
        <v>2</v>
      </c>
      <c r="B89" s="37">
        <v>0</v>
      </c>
      <c r="C89" s="38" t="s">
        <v>48</v>
      </c>
      <c r="D89" s="37" t="s">
        <v>81</v>
      </c>
      <c r="E89" s="37" t="s">
        <v>24</v>
      </c>
      <c r="F89" s="46" t="e">
        <f>IF(#REF!="","",IF(C89=#REF!,A89*360+B89*30,""))</f>
        <v>#REF!</v>
      </c>
      <c r="G89" s="46" t="e">
        <f t="shared" si="60"/>
        <v>#REF!</v>
      </c>
      <c r="H89" s="46" t="e">
        <f>IF(D89=#REF!,IF(C89=#REF!,Calcul_périodes!$AI$8,0))</f>
        <v>#REF!</v>
      </c>
      <c r="I89" s="46" t="e">
        <f>IF(D89=#REF!,IF(C89=#REF!,Calcul_périodes!$AI$16,0))</f>
        <v>#REF!</v>
      </c>
      <c r="J89" s="46" t="e">
        <f>IF(D89=#REF!,IF(C89=#REF!,Calcul_périodes!$AI$24,0))</f>
        <v>#REF!</v>
      </c>
      <c r="K89" s="46" t="e">
        <f t="shared" si="59"/>
        <v>#REF!</v>
      </c>
      <c r="L89" s="47" t="e">
        <f t="shared" si="44"/>
        <v>#REF!</v>
      </c>
      <c r="M89" s="37">
        <v>374</v>
      </c>
      <c r="N89" s="37">
        <v>345</v>
      </c>
      <c r="O89" s="48">
        <f t="shared" si="45"/>
        <v>1597.45</v>
      </c>
      <c r="P89" s="49">
        <v>5556.35</v>
      </c>
      <c r="Q89" s="38" t="s">
        <v>200</v>
      </c>
      <c r="R89" s="37" t="e">
        <f t="shared" si="46"/>
        <v>#REF!</v>
      </c>
      <c r="S89" s="37" t="e">
        <f t="shared" si="61"/>
        <v>#REF!</v>
      </c>
      <c r="T89" s="37" t="e">
        <f t="shared" si="47"/>
        <v>#REF!</v>
      </c>
      <c r="U89" s="37" t="e">
        <f t="shared" si="48"/>
        <v>#REF!</v>
      </c>
      <c r="V89" s="37" t="e">
        <f t="shared" si="49"/>
        <v>#REF!</v>
      </c>
      <c r="W89" s="37" t="e">
        <f t="shared" si="50"/>
        <v>#REF!</v>
      </c>
      <c r="X89" s="37" t="e">
        <f t="shared" si="51"/>
        <v>#REF!</v>
      </c>
      <c r="Y89" s="37" t="e">
        <f t="shared" si="52"/>
        <v>#REF!</v>
      </c>
      <c r="Z89" s="37" t="e">
        <f t="shared" si="53"/>
        <v>#REF!</v>
      </c>
      <c r="AR89" s="41">
        <f t="shared" si="54"/>
        <v>4.630291666666667</v>
      </c>
      <c r="AS89" s="42">
        <f t="shared" si="56"/>
        <v>187</v>
      </c>
      <c r="AT89" s="50">
        <f t="shared" si="55"/>
        <v>865.86</v>
      </c>
      <c r="AU89" s="50"/>
      <c r="AV89" s="50"/>
      <c r="AW89" s="50"/>
      <c r="AX89" s="50"/>
      <c r="AY89" s="51"/>
    </row>
    <row r="90" spans="1:51" ht="15">
      <c r="A90" s="37">
        <v>3</v>
      </c>
      <c r="B90" s="37">
        <v>0</v>
      </c>
      <c r="C90" s="38" t="s">
        <v>48</v>
      </c>
      <c r="D90" s="37" t="s">
        <v>81</v>
      </c>
      <c r="E90" s="37" t="s">
        <v>25</v>
      </c>
      <c r="F90" s="46" t="e">
        <f>IF(#REF!="","",IF(C90=#REF!,A90*360+B90*30,""))</f>
        <v>#REF!</v>
      </c>
      <c r="G90" s="46" t="e">
        <f t="shared" si="60"/>
        <v>#REF!</v>
      </c>
      <c r="H90" s="46" t="e">
        <f>IF(D90=#REF!,IF(C90=#REF!,Calcul_périodes!$AI$8,0))</f>
        <v>#REF!</v>
      </c>
      <c r="I90" s="46" t="e">
        <f>IF(D90=#REF!,IF(C90=#REF!,Calcul_périodes!$AI$16,0))</f>
        <v>#REF!</v>
      </c>
      <c r="J90" s="46" t="e">
        <f>IF(D90=#REF!,IF(C90=#REF!,Calcul_périodes!$AI$24,0))</f>
        <v>#REF!</v>
      </c>
      <c r="K90" s="46" t="e">
        <f t="shared" si="59"/>
        <v>#REF!</v>
      </c>
      <c r="L90" s="47" t="e">
        <f t="shared" si="44"/>
        <v>#REF!</v>
      </c>
      <c r="M90" s="37">
        <v>393</v>
      </c>
      <c r="N90" s="37">
        <v>358</v>
      </c>
      <c r="O90" s="48">
        <f t="shared" si="45"/>
        <v>1657.64</v>
      </c>
      <c r="P90" s="49">
        <v>5556.35</v>
      </c>
      <c r="Q90" s="38" t="s">
        <v>201</v>
      </c>
      <c r="R90" s="37" t="e">
        <f t="shared" si="46"/>
        <v>#REF!</v>
      </c>
      <c r="S90" s="37" t="e">
        <f t="shared" si="61"/>
        <v>#REF!</v>
      </c>
      <c r="T90" s="37" t="e">
        <f t="shared" si="47"/>
        <v>#REF!</v>
      </c>
      <c r="U90" s="37" t="e">
        <f t="shared" si="48"/>
        <v>#REF!</v>
      </c>
      <c r="V90" s="37" t="e">
        <f t="shared" si="49"/>
        <v>#REF!</v>
      </c>
      <c r="W90" s="37" t="e">
        <f t="shared" si="50"/>
        <v>#REF!</v>
      </c>
      <c r="X90" s="37" t="e">
        <f t="shared" si="51"/>
        <v>#REF!</v>
      </c>
      <c r="Y90" s="37" t="e">
        <f t="shared" si="52"/>
        <v>#REF!</v>
      </c>
      <c r="Z90" s="37" t="e">
        <f t="shared" si="53"/>
        <v>#REF!</v>
      </c>
      <c r="AR90" s="41">
        <f t="shared" si="54"/>
        <v>4.630291666666667</v>
      </c>
      <c r="AS90" s="42">
        <f t="shared" si="56"/>
        <v>188</v>
      </c>
      <c r="AT90" s="50">
        <f t="shared" si="55"/>
        <v>870.49</v>
      </c>
      <c r="AU90" s="50"/>
      <c r="AV90" s="50"/>
      <c r="AW90" s="50"/>
      <c r="AX90" s="50"/>
      <c r="AY90" s="51"/>
    </row>
    <row r="91" spans="1:51" ht="15">
      <c r="A91" s="37">
        <v>3</v>
      </c>
      <c r="B91" s="37">
        <v>0</v>
      </c>
      <c r="C91" s="38" t="s">
        <v>48</v>
      </c>
      <c r="D91" s="37" t="s">
        <v>81</v>
      </c>
      <c r="E91" s="37" t="s">
        <v>26</v>
      </c>
      <c r="F91" s="46" t="e">
        <f>IF(#REF!="","",IF(C91=#REF!,A91*360+B91*30,""))</f>
        <v>#REF!</v>
      </c>
      <c r="G91" s="46" t="e">
        <f t="shared" si="60"/>
        <v>#REF!</v>
      </c>
      <c r="H91" s="46" t="e">
        <f>IF(D91=#REF!,IF(C91=#REF!,Calcul_périodes!$AI$8,0))</f>
        <v>#REF!</v>
      </c>
      <c r="I91" s="46" t="e">
        <f>IF(D91=#REF!,IF(C91=#REF!,Calcul_périodes!$AI$16,0))</f>
        <v>#REF!</v>
      </c>
      <c r="J91" s="46" t="e">
        <f>IF(D91=#REF!,IF(C91=#REF!,Calcul_périodes!$AI$24,0))</f>
        <v>#REF!</v>
      </c>
      <c r="K91" s="46" t="e">
        <f t="shared" si="59"/>
        <v>#REF!</v>
      </c>
      <c r="L91" s="47" t="e">
        <f t="shared" si="44"/>
        <v>#REF!</v>
      </c>
      <c r="M91" s="37">
        <v>418</v>
      </c>
      <c r="N91" s="37">
        <v>371</v>
      </c>
      <c r="O91" s="48">
        <f t="shared" si="45"/>
        <v>1717.83</v>
      </c>
      <c r="P91" s="49">
        <v>5556.35</v>
      </c>
      <c r="Q91" s="38" t="s">
        <v>202</v>
      </c>
      <c r="R91" s="37" t="e">
        <f t="shared" si="46"/>
        <v>#REF!</v>
      </c>
      <c r="S91" s="37" t="e">
        <f t="shared" si="61"/>
        <v>#REF!</v>
      </c>
      <c r="T91" s="37" t="e">
        <f t="shared" si="47"/>
        <v>#REF!</v>
      </c>
      <c r="U91" s="37" t="e">
        <f t="shared" si="48"/>
        <v>#REF!</v>
      </c>
      <c r="V91" s="37" t="e">
        <f t="shared" si="49"/>
        <v>#REF!</v>
      </c>
      <c r="W91" s="37" t="e">
        <f t="shared" si="50"/>
        <v>#REF!</v>
      </c>
      <c r="X91" s="37" t="e">
        <f t="shared" si="51"/>
        <v>#REF!</v>
      </c>
      <c r="Y91" s="37" t="e">
        <f t="shared" si="52"/>
        <v>#REF!</v>
      </c>
      <c r="Z91" s="37" t="e">
        <f t="shared" si="53"/>
        <v>#REF!</v>
      </c>
      <c r="AR91" s="41">
        <f t="shared" si="54"/>
        <v>4.630291666666667</v>
      </c>
      <c r="AS91" s="42">
        <f t="shared" si="56"/>
        <v>189</v>
      </c>
      <c r="AT91" s="50">
        <f t="shared" si="55"/>
        <v>875.12</v>
      </c>
      <c r="AU91" s="50"/>
      <c r="AV91" s="50"/>
      <c r="AW91" s="50"/>
      <c r="AX91" s="50"/>
      <c r="AY91" s="51"/>
    </row>
    <row r="92" spans="1:51" ht="15">
      <c r="A92" s="37">
        <v>3</v>
      </c>
      <c r="B92" s="37">
        <v>0</v>
      </c>
      <c r="C92" s="38" t="s">
        <v>48</v>
      </c>
      <c r="D92" s="37" t="s">
        <v>81</v>
      </c>
      <c r="E92" s="37" t="s">
        <v>27</v>
      </c>
      <c r="F92" s="46" t="e">
        <f>IF(#REF!="","",IF(C92=#REF!,A92*360+B92*30,""))</f>
        <v>#REF!</v>
      </c>
      <c r="G92" s="46" t="e">
        <f t="shared" si="60"/>
        <v>#REF!</v>
      </c>
      <c r="H92" s="46" t="e">
        <f>IF(D92=#REF!,IF(C92=#REF!,Calcul_périodes!$AI$8,0))</f>
        <v>#REF!</v>
      </c>
      <c r="I92" s="46" t="e">
        <f>IF(D92=#REF!,IF(C92=#REF!,Calcul_périodes!$AI$16,0))</f>
        <v>#REF!</v>
      </c>
      <c r="J92" s="46" t="e">
        <f>IF(D92=#REF!,IF(C92=#REF!,Calcul_périodes!$AI$24,0))</f>
        <v>#REF!</v>
      </c>
      <c r="K92" s="46" t="e">
        <f t="shared" si="59"/>
        <v>#REF!</v>
      </c>
      <c r="L92" s="47" t="e">
        <f t="shared" si="44"/>
        <v>#REF!</v>
      </c>
      <c r="M92" s="37">
        <v>436</v>
      </c>
      <c r="N92" s="37">
        <v>384</v>
      </c>
      <c r="O92" s="48">
        <f t="shared" si="45"/>
        <v>1778.03</v>
      </c>
      <c r="P92" s="49">
        <v>5556.35</v>
      </c>
      <c r="Q92" s="38" t="s">
        <v>203</v>
      </c>
      <c r="R92" s="37" t="e">
        <f t="shared" si="46"/>
        <v>#REF!</v>
      </c>
      <c r="S92" s="37" t="e">
        <f t="shared" si="61"/>
        <v>#REF!</v>
      </c>
      <c r="T92" s="37" t="e">
        <f t="shared" si="47"/>
        <v>#REF!</v>
      </c>
      <c r="U92" s="37" t="e">
        <f t="shared" si="48"/>
        <v>#REF!</v>
      </c>
      <c r="V92" s="37" t="e">
        <f t="shared" si="49"/>
        <v>#REF!</v>
      </c>
      <c r="W92" s="37" t="e">
        <f t="shared" si="50"/>
        <v>#REF!</v>
      </c>
      <c r="X92" s="37" t="e">
        <f t="shared" si="51"/>
        <v>#REF!</v>
      </c>
      <c r="Y92" s="37" t="e">
        <f t="shared" si="52"/>
        <v>#REF!</v>
      </c>
      <c r="Z92" s="37" t="e">
        <f t="shared" si="53"/>
        <v>#REF!</v>
      </c>
      <c r="AR92" s="41">
        <f t="shared" si="54"/>
        <v>4.630291666666667</v>
      </c>
      <c r="AS92" s="42">
        <f t="shared" si="56"/>
        <v>190</v>
      </c>
      <c r="AT92" s="50">
        <f t="shared" si="55"/>
        <v>879.75</v>
      </c>
      <c r="AU92" s="50"/>
      <c r="AV92" s="50"/>
      <c r="AW92" s="50"/>
      <c r="AX92" s="50"/>
      <c r="AY92" s="51"/>
    </row>
    <row r="93" spans="1:51" ht="15">
      <c r="A93" s="37">
        <v>3</v>
      </c>
      <c r="B93" s="37">
        <v>0</v>
      </c>
      <c r="C93" s="38" t="s">
        <v>48</v>
      </c>
      <c r="D93" s="37" t="s">
        <v>81</v>
      </c>
      <c r="E93" s="37" t="s">
        <v>28</v>
      </c>
      <c r="F93" s="46" t="e">
        <f>IF(#REF!="","",IF(C93=#REF!,A93*360+B93*30,""))</f>
        <v>#REF!</v>
      </c>
      <c r="G93" s="46" t="e">
        <f t="shared" si="60"/>
        <v>#REF!</v>
      </c>
      <c r="H93" s="46" t="e">
        <f>IF(D93=#REF!,IF(C93=#REF!,Calcul_périodes!$AI$8,0))</f>
        <v>#REF!</v>
      </c>
      <c r="I93" s="46" t="e">
        <f>IF(D93=#REF!,IF(C93=#REF!,Calcul_périodes!$AI$16,0))</f>
        <v>#REF!</v>
      </c>
      <c r="J93" s="46" t="e">
        <f>IF(D93=#REF!,IF(C93=#REF!,Calcul_périodes!$AI$24,0))</f>
        <v>#REF!</v>
      </c>
      <c r="K93" s="46" t="e">
        <f t="shared" si="59"/>
        <v>#REF!</v>
      </c>
      <c r="L93" s="47" t="e">
        <f t="shared" si="44"/>
        <v>#REF!</v>
      </c>
      <c r="M93" s="37">
        <v>457</v>
      </c>
      <c r="N93" s="37">
        <v>400</v>
      </c>
      <c r="O93" s="48">
        <f t="shared" si="45"/>
        <v>1852.11</v>
      </c>
      <c r="P93" s="49">
        <v>5556.35</v>
      </c>
      <c r="Q93" s="38" t="s">
        <v>204</v>
      </c>
      <c r="R93" s="37" t="e">
        <f t="shared" si="46"/>
        <v>#REF!</v>
      </c>
      <c r="S93" s="37" t="e">
        <f t="shared" si="61"/>
        <v>#REF!</v>
      </c>
      <c r="T93" s="37" t="e">
        <f t="shared" si="47"/>
        <v>#REF!</v>
      </c>
      <c r="U93" s="37" t="e">
        <f t="shared" si="48"/>
        <v>#REF!</v>
      </c>
      <c r="V93" s="37" t="e">
        <f t="shared" si="49"/>
        <v>#REF!</v>
      </c>
      <c r="W93" s="37" t="e">
        <f t="shared" si="50"/>
        <v>#REF!</v>
      </c>
      <c r="X93" s="37" t="e">
        <f t="shared" si="51"/>
        <v>#REF!</v>
      </c>
      <c r="Y93" s="37" t="e">
        <f t="shared" si="52"/>
        <v>#REF!</v>
      </c>
      <c r="Z93" s="37" t="e">
        <f t="shared" si="53"/>
        <v>#REF!</v>
      </c>
      <c r="AR93" s="41">
        <f t="shared" si="54"/>
        <v>4.630291666666667</v>
      </c>
      <c r="AS93" s="42">
        <f t="shared" si="56"/>
        <v>191</v>
      </c>
      <c r="AT93" s="50">
        <f t="shared" si="55"/>
        <v>884.38</v>
      </c>
      <c r="AU93" s="50"/>
      <c r="AV93" s="50"/>
      <c r="AW93" s="50"/>
      <c r="AX93" s="50"/>
      <c r="AY93" s="51"/>
    </row>
    <row r="94" spans="1:51" ht="15">
      <c r="A94" s="37">
        <v>3</v>
      </c>
      <c r="B94" s="37">
        <v>0</v>
      </c>
      <c r="C94" s="38" t="s">
        <v>48</v>
      </c>
      <c r="D94" s="37" t="s">
        <v>81</v>
      </c>
      <c r="E94" s="37" t="s">
        <v>29</v>
      </c>
      <c r="F94" s="46" t="e">
        <f>IF(#REF!="","",IF(C94=#REF!,A94*360+B94*30,""))</f>
        <v>#REF!</v>
      </c>
      <c r="G94" s="46" t="e">
        <f t="shared" si="60"/>
        <v>#REF!</v>
      </c>
      <c r="H94" s="46" t="e">
        <f>IF(D94=#REF!,IF(C94=#REF!,Calcul_périodes!$AI$8,0))</f>
        <v>#REF!</v>
      </c>
      <c r="I94" s="46" t="e">
        <f>IF(D94=#REF!,IF(C94=#REF!,Calcul_périodes!$AI$16,0))</f>
        <v>#REF!</v>
      </c>
      <c r="J94" s="46" t="e">
        <f>IF(D94=#REF!,IF(C94=#REF!,Calcul_périodes!$AI$24,0))</f>
        <v>#REF!</v>
      </c>
      <c r="K94" s="46" t="e">
        <f t="shared" si="59"/>
        <v>#REF!</v>
      </c>
      <c r="L94" s="47" t="e">
        <f t="shared" si="44"/>
        <v>#REF!</v>
      </c>
      <c r="M94" s="37">
        <v>486</v>
      </c>
      <c r="N94" s="37">
        <v>420</v>
      </c>
      <c r="O94" s="48">
        <f t="shared" si="45"/>
        <v>1944.72</v>
      </c>
      <c r="P94" s="49">
        <v>5556.35</v>
      </c>
      <c r="Q94" s="38" t="s">
        <v>205</v>
      </c>
      <c r="R94" s="37" t="e">
        <f t="shared" si="46"/>
        <v>#REF!</v>
      </c>
      <c r="S94" s="37" t="e">
        <f t="shared" si="61"/>
        <v>#REF!</v>
      </c>
      <c r="T94" s="37" t="e">
        <f t="shared" si="47"/>
        <v>#REF!</v>
      </c>
      <c r="U94" s="37" t="e">
        <f t="shared" si="48"/>
        <v>#REF!</v>
      </c>
      <c r="V94" s="37" t="e">
        <f t="shared" si="49"/>
        <v>#REF!</v>
      </c>
      <c r="W94" s="37" t="e">
        <f t="shared" si="50"/>
        <v>#REF!</v>
      </c>
      <c r="X94" s="37" t="e">
        <f t="shared" si="51"/>
        <v>#REF!</v>
      </c>
      <c r="Y94" s="37" t="e">
        <f t="shared" si="52"/>
        <v>#REF!</v>
      </c>
      <c r="Z94" s="37" t="e">
        <f t="shared" si="53"/>
        <v>#REF!</v>
      </c>
      <c r="AR94" s="41">
        <f t="shared" si="54"/>
        <v>4.630291666666667</v>
      </c>
      <c r="AS94" s="42">
        <f t="shared" si="56"/>
        <v>192</v>
      </c>
      <c r="AT94" s="50">
        <f t="shared" si="55"/>
        <v>889.01</v>
      </c>
      <c r="AU94" s="50"/>
      <c r="AV94" s="50"/>
      <c r="AW94" s="50"/>
      <c r="AX94" s="50"/>
      <c r="AY94" s="51"/>
    </row>
    <row r="95" spans="1:51" ht="15">
      <c r="A95" s="37">
        <v>3</v>
      </c>
      <c r="B95" s="37">
        <v>0</v>
      </c>
      <c r="C95" s="38" t="s">
        <v>48</v>
      </c>
      <c r="D95" s="37" t="s">
        <v>81</v>
      </c>
      <c r="E95" s="37" t="s">
        <v>30</v>
      </c>
      <c r="F95" s="46" t="e">
        <f>IF(#REF!="","",IF(C95=#REF!,A95*360+B95*30,""))</f>
        <v>#REF!</v>
      </c>
      <c r="G95" s="46" t="e">
        <f t="shared" si="60"/>
        <v>#REF!</v>
      </c>
      <c r="H95" s="46" t="e">
        <f>IF(D95=#REF!,IF(C95=#REF!,Calcul_périodes!$AI$8,0))</f>
        <v>#REF!</v>
      </c>
      <c r="I95" s="46" t="e">
        <f>IF(D95=#REF!,IF(C95=#REF!,Calcul_périodes!$AI$16,0))</f>
        <v>#REF!</v>
      </c>
      <c r="J95" s="46" t="e">
        <f>IF(D95=#REF!,IF(C95=#REF!,Calcul_périodes!$AI$24,0))</f>
        <v>#REF!</v>
      </c>
      <c r="K95" s="46" t="e">
        <f t="shared" si="59"/>
        <v>#REF!</v>
      </c>
      <c r="L95" s="47" t="e">
        <f t="shared" si="44"/>
        <v>#REF!</v>
      </c>
      <c r="M95" s="37">
        <v>516</v>
      </c>
      <c r="N95" s="37">
        <v>443</v>
      </c>
      <c r="O95" s="48">
        <f t="shared" si="45"/>
        <v>2051.21</v>
      </c>
      <c r="P95" s="49">
        <v>5556.35</v>
      </c>
      <c r="Q95" s="38" t="s">
        <v>206</v>
      </c>
      <c r="R95" s="37" t="e">
        <f t="shared" si="46"/>
        <v>#REF!</v>
      </c>
      <c r="S95" s="37" t="e">
        <f t="shared" si="61"/>
        <v>#REF!</v>
      </c>
      <c r="T95" s="37" t="e">
        <f t="shared" si="47"/>
        <v>#REF!</v>
      </c>
      <c r="U95" s="37" t="e">
        <f t="shared" si="48"/>
        <v>#REF!</v>
      </c>
      <c r="V95" s="37" t="e">
        <f t="shared" si="49"/>
        <v>#REF!</v>
      </c>
      <c r="W95" s="37" t="e">
        <f t="shared" si="50"/>
        <v>#REF!</v>
      </c>
      <c r="X95" s="37" t="e">
        <f t="shared" si="51"/>
        <v>#REF!</v>
      </c>
      <c r="Y95" s="37" t="e">
        <f t="shared" si="52"/>
        <v>#REF!</v>
      </c>
      <c r="Z95" s="37" t="e">
        <f t="shared" si="53"/>
        <v>#REF!</v>
      </c>
      <c r="AR95" s="41">
        <f t="shared" si="54"/>
        <v>4.630291666666667</v>
      </c>
      <c r="AS95" s="42">
        <f t="shared" si="56"/>
        <v>193</v>
      </c>
      <c r="AT95" s="50">
        <f t="shared" si="55"/>
        <v>893.64</v>
      </c>
      <c r="AU95" s="50"/>
      <c r="AV95" s="50"/>
      <c r="AW95" s="50"/>
      <c r="AX95" s="50"/>
      <c r="AY95" s="51"/>
    </row>
    <row r="96" spans="1:51" ht="15">
      <c r="A96" s="37">
        <v>4</v>
      </c>
      <c r="B96" s="37">
        <v>0</v>
      </c>
      <c r="C96" s="38" t="s">
        <v>48</v>
      </c>
      <c r="D96" s="37" t="s">
        <v>81</v>
      </c>
      <c r="E96" s="37" t="s">
        <v>33</v>
      </c>
      <c r="F96" s="46" t="e">
        <f>IF(#REF!="","",IF(C96=#REF!,A96*360+B96*30,""))</f>
        <v>#REF!</v>
      </c>
      <c r="G96" s="46" t="e">
        <f t="shared" si="60"/>
        <v>#REF!</v>
      </c>
      <c r="H96" s="46" t="e">
        <f>IF(D96=#REF!,IF(C96=#REF!,Calcul_périodes!$AI$8,0))</f>
        <v>#REF!</v>
      </c>
      <c r="I96" s="46" t="e">
        <f>IF(D96=#REF!,IF(C96=#REF!,Calcul_périodes!$AI$16,0))</f>
        <v>#REF!</v>
      </c>
      <c r="J96" s="46" t="e">
        <f>IF(D96=#REF!,IF(C96=#REF!,Calcul_périodes!$AI$24,0))</f>
        <v>#REF!</v>
      </c>
      <c r="K96" s="46" t="e">
        <f t="shared" si="59"/>
        <v>#REF!</v>
      </c>
      <c r="L96" s="47" t="e">
        <f t="shared" si="44"/>
        <v>#REF!</v>
      </c>
      <c r="M96" s="37">
        <v>548</v>
      </c>
      <c r="N96" s="37">
        <v>466</v>
      </c>
      <c r="O96" s="48">
        <f t="shared" si="45"/>
        <v>2157.71</v>
      </c>
      <c r="P96" s="49">
        <v>5556.35</v>
      </c>
      <c r="Q96" s="38" t="s">
        <v>207</v>
      </c>
      <c r="R96" s="37" t="e">
        <f t="shared" si="46"/>
        <v>#REF!</v>
      </c>
      <c r="S96" s="37" t="e">
        <f t="shared" si="61"/>
        <v>#REF!</v>
      </c>
      <c r="T96" s="37" t="e">
        <f t="shared" si="47"/>
        <v>#REF!</v>
      </c>
      <c r="U96" s="37" t="e">
        <f t="shared" si="48"/>
        <v>#REF!</v>
      </c>
      <c r="V96" s="37" t="e">
        <f t="shared" si="49"/>
        <v>#REF!</v>
      </c>
      <c r="W96" s="37" t="e">
        <f t="shared" si="50"/>
        <v>#REF!</v>
      </c>
      <c r="X96" s="37" t="e">
        <f t="shared" si="51"/>
        <v>#REF!</v>
      </c>
      <c r="Y96" s="37" t="e">
        <f t="shared" si="52"/>
        <v>#REF!</v>
      </c>
      <c r="Z96" s="37" t="e">
        <f t="shared" si="53"/>
        <v>#REF!</v>
      </c>
      <c r="AR96" s="41">
        <f t="shared" si="54"/>
        <v>4.630291666666667</v>
      </c>
      <c r="AS96" s="42">
        <f t="shared" si="56"/>
        <v>194</v>
      </c>
      <c r="AT96" s="50">
        <f t="shared" si="55"/>
        <v>898.27</v>
      </c>
      <c r="AU96" s="50"/>
      <c r="AV96" s="50"/>
      <c r="AW96" s="50"/>
      <c r="AX96" s="50"/>
      <c r="AY96" s="51"/>
    </row>
    <row r="97" spans="1:51" ht="15">
      <c r="A97" s="37">
        <v>4</v>
      </c>
      <c r="B97" s="37">
        <v>0</v>
      </c>
      <c r="C97" s="38" t="s">
        <v>48</v>
      </c>
      <c r="D97" s="37" t="s">
        <v>81</v>
      </c>
      <c r="E97" s="37" t="s">
        <v>31</v>
      </c>
      <c r="F97" s="46" t="e">
        <f>IF(#REF!="","",IF(C97=#REF!,A97*360+B97*30,""))</f>
        <v>#REF!</v>
      </c>
      <c r="G97" s="46" t="e">
        <f t="shared" si="60"/>
        <v>#REF!</v>
      </c>
      <c r="H97" s="46" t="e">
        <f>IF(D97=#REF!,IF(C97=#REF!,Calcul_périodes!$AI$8,0))</f>
        <v>#REF!</v>
      </c>
      <c r="I97" s="46" t="e">
        <f>IF(D97=#REF!,IF(C97=#REF!,Calcul_périodes!$AI$16,0))</f>
        <v>#REF!</v>
      </c>
      <c r="J97" s="46" t="e">
        <f>IF(D97=#REF!,IF(C97=#REF!,Calcul_périodes!$AI$24,0))</f>
        <v>#REF!</v>
      </c>
      <c r="K97" s="46" t="e">
        <f t="shared" si="59"/>
        <v>#REF!</v>
      </c>
      <c r="L97" s="47" t="e">
        <f t="shared" si="44"/>
        <v>#REF!</v>
      </c>
      <c r="M97" s="37">
        <v>576</v>
      </c>
      <c r="N97" s="37">
        <v>486</v>
      </c>
      <c r="O97" s="48">
        <f t="shared" si="45"/>
        <v>2250.32</v>
      </c>
      <c r="P97" s="49">
        <v>5556.35</v>
      </c>
      <c r="Q97" s="38" t="s">
        <v>209</v>
      </c>
      <c r="R97" s="37" t="e">
        <f t="shared" si="46"/>
        <v>#REF!</v>
      </c>
      <c r="S97" s="37" t="e">
        <f t="shared" si="61"/>
        <v>#REF!</v>
      </c>
      <c r="T97" s="37" t="e">
        <f t="shared" si="47"/>
        <v>#REF!</v>
      </c>
      <c r="U97" s="37" t="e">
        <f t="shared" si="48"/>
        <v>#REF!</v>
      </c>
      <c r="V97" s="37" t="e">
        <f t="shared" si="49"/>
        <v>#REF!</v>
      </c>
      <c r="W97" s="37" t="e">
        <f t="shared" si="50"/>
        <v>#REF!</v>
      </c>
      <c r="X97" s="37" t="e">
        <f t="shared" si="51"/>
        <v>#REF!</v>
      </c>
      <c r="Y97" s="37" t="e">
        <f t="shared" si="52"/>
        <v>#REF!</v>
      </c>
      <c r="Z97" s="37" t="e">
        <f t="shared" si="53"/>
        <v>#REF!</v>
      </c>
      <c r="AR97" s="41">
        <f t="shared" si="54"/>
        <v>4.630291666666667</v>
      </c>
      <c r="AS97" s="42">
        <f t="shared" si="56"/>
        <v>195</v>
      </c>
      <c r="AT97" s="50">
        <f t="shared" si="55"/>
        <v>902.9</v>
      </c>
      <c r="AU97" s="50"/>
      <c r="AV97" s="50"/>
      <c r="AW97" s="50"/>
      <c r="AX97" s="50"/>
      <c r="AY97" s="51"/>
    </row>
    <row r="98" spans="1:51" ht="15">
      <c r="A98" s="37">
        <v>0</v>
      </c>
      <c r="B98" s="37">
        <v>0</v>
      </c>
      <c r="C98" s="38" t="s">
        <v>49</v>
      </c>
      <c r="D98" s="37" t="s">
        <v>79</v>
      </c>
      <c r="E98" s="37" t="s">
        <v>32</v>
      </c>
      <c r="F98" s="46" t="e">
        <f>IF(#REF!="","",IF(C98=#REF!,A98*360+B98*30,""))</f>
        <v>#REF!</v>
      </c>
      <c r="G98" s="46" t="e">
        <f>F98</f>
        <v>#REF!</v>
      </c>
      <c r="H98" s="46" t="e">
        <f>IF(D98=#REF!,IF(C98=#REF!,Calcul_périodes!$AI$8,0))</f>
        <v>#REF!</v>
      </c>
      <c r="I98" s="46" t="e">
        <f>IF(D98=#REF!,IF(C98=#REF!,Calcul_périodes!$AI$16,0))</f>
        <v>#REF!</v>
      </c>
      <c r="J98" s="46" t="e">
        <f>IF(D98=#REF!,IF(C98=#REF!,Calcul_périodes!$AI$24,0))</f>
        <v>#REF!</v>
      </c>
      <c r="K98" s="46" t="e">
        <f t="shared" si="59"/>
        <v>#REF!</v>
      </c>
      <c r="L98" s="47" t="e">
        <f t="shared" si="44"/>
        <v>#REF!</v>
      </c>
      <c r="M98" s="37">
        <v>299</v>
      </c>
      <c r="N98" s="37">
        <v>310</v>
      </c>
      <c r="O98" s="48">
        <f t="shared" si="45"/>
        <v>1435.39</v>
      </c>
      <c r="P98" s="49">
        <v>5556.35</v>
      </c>
      <c r="Q98" s="38" t="s">
        <v>196</v>
      </c>
      <c r="R98" s="37" t="e">
        <f t="shared" si="46"/>
        <v>#REF!</v>
      </c>
      <c r="S98" s="37" t="e">
        <f>IF(R98="OUI",IF(K98&gt;=360,K98-L98,IF(K98&lt;360,K98,0)))</f>
        <v>#REF!</v>
      </c>
      <c r="T98" s="37" t="e">
        <f t="shared" si="47"/>
        <v>#REF!</v>
      </c>
      <c r="U98" s="37" t="e">
        <f t="shared" si="48"/>
        <v>#REF!</v>
      </c>
      <c r="V98" s="37" t="e">
        <f t="shared" si="49"/>
        <v>#REF!</v>
      </c>
      <c r="W98" s="37" t="e">
        <f t="shared" si="50"/>
        <v>#REF!</v>
      </c>
      <c r="X98" s="37" t="e">
        <f t="shared" si="51"/>
        <v>#REF!</v>
      </c>
      <c r="Y98" s="37" t="e">
        <f t="shared" si="52"/>
        <v>#REF!</v>
      </c>
      <c r="Z98" s="37" t="e">
        <f t="shared" si="53"/>
        <v>#REF!</v>
      </c>
      <c r="AR98" s="41">
        <f t="shared" si="54"/>
        <v>4.630291666666667</v>
      </c>
      <c r="AS98" s="42">
        <f t="shared" si="56"/>
        <v>196</v>
      </c>
      <c r="AT98" s="50">
        <f t="shared" si="55"/>
        <v>907.53</v>
      </c>
      <c r="AU98" s="50"/>
      <c r="AV98" s="50"/>
      <c r="AW98" s="50"/>
      <c r="AX98" s="50"/>
      <c r="AY98" s="51"/>
    </row>
    <row r="99" spans="1:51" ht="15">
      <c r="A99" s="37">
        <v>1</v>
      </c>
      <c r="B99" s="37">
        <v>0</v>
      </c>
      <c r="C99" s="38" t="s">
        <v>49</v>
      </c>
      <c r="D99" s="37" t="s">
        <v>79</v>
      </c>
      <c r="E99" s="37" t="s">
        <v>21</v>
      </c>
      <c r="F99" s="46" t="e">
        <f>IF(#REF!="","",IF(C99=#REF!,A99*360+B99*30,""))</f>
        <v>#REF!</v>
      </c>
      <c r="G99" s="46" t="e">
        <f aca="true" t="shared" si="62" ref="G99:G108">IF(F99="","",G98+F99)</f>
        <v>#REF!</v>
      </c>
      <c r="H99" s="46" t="e">
        <f>IF(D99=#REF!,IF(C99=#REF!,Calcul_périodes!$AI$8,0))</f>
        <v>#REF!</v>
      </c>
      <c r="I99" s="46" t="e">
        <f>IF(D99=#REF!,IF(C99=#REF!,Calcul_périodes!$AI$16,0))</f>
        <v>#REF!</v>
      </c>
      <c r="J99" s="46" t="e">
        <f>IF(D99=#REF!,IF(C99=#REF!,Calcul_périodes!$AI$24,0))</f>
        <v>#REF!</v>
      </c>
      <c r="K99" s="46" t="e">
        <f t="shared" si="59"/>
        <v>#REF!</v>
      </c>
      <c r="L99" s="47" t="e">
        <f t="shared" si="44"/>
        <v>#REF!</v>
      </c>
      <c r="M99" s="37">
        <v>302</v>
      </c>
      <c r="N99" s="37">
        <v>311</v>
      </c>
      <c r="O99" s="48">
        <f t="shared" si="45"/>
        <v>1440.02</v>
      </c>
      <c r="P99" s="49">
        <v>5556.35</v>
      </c>
      <c r="Q99" s="38" t="s">
        <v>197</v>
      </c>
      <c r="R99" s="37" t="e">
        <f t="shared" si="46"/>
        <v>#REF!</v>
      </c>
      <c r="S99" s="37" t="e">
        <f aca="true" t="shared" si="63" ref="S99:S108">IF(R99="OUI",IF(K99&gt;=360,K99-L99,IF(K99&lt;360,K99,0)))</f>
        <v>#REF!</v>
      </c>
      <c r="T99" s="37" t="e">
        <f t="shared" si="47"/>
        <v>#REF!</v>
      </c>
      <c r="U99" s="37" t="e">
        <f t="shared" si="48"/>
        <v>#REF!</v>
      </c>
      <c r="V99" s="37" t="e">
        <f t="shared" si="49"/>
        <v>#REF!</v>
      </c>
      <c r="W99" s="37" t="e">
        <f t="shared" si="50"/>
        <v>#REF!</v>
      </c>
      <c r="X99" s="37" t="e">
        <f t="shared" si="51"/>
        <v>#REF!</v>
      </c>
      <c r="Y99" s="37" t="e">
        <f t="shared" si="52"/>
        <v>#REF!</v>
      </c>
      <c r="Z99" s="37" t="e">
        <f t="shared" si="53"/>
        <v>#REF!</v>
      </c>
      <c r="AR99" s="41">
        <f t="shared" si="54"/>
        <v>4.630291666666667</v>
      </c>
      <c r="AS99" s="42">
        <f t="shared" si="56"/>
        <v>197</v>
      </c>
      <c r="AT99" s="50">
        <f t="shared" si="55"/>
        <v>912.16</v>
      </c>
      <c r="AU99" s="50"/>
      <c r="AV99" s="50"/>
      <c r="AW99" s="50"/>
      <c r="AX99" s="50"/>
      <c r="AY99" s="51"/>
    </row>
    <row r="100" spans="1:51" ht="15">
      <c r="A100" s="37">
        <v>2</v>
      </c>
      <c r="B100" s="37">
        <v>0</v>
      </c>
      <c r="C100" s="38" t="s">
        <v>49</v>
      </c>
      <c r="D100" s="37" t="s">
        <v>79</v>
      </c>
      <c r="E100" s="37" t="s">
        <v>22</v>
      </c>
      <c r="F100" s="46" t="e">
        <f>IF(#REF!="","",IF(C100=#REF!,A100*360+B100*30,""))</f>
        <v>#REF!</v>
      </c>
      <c r="G100" s="46" t="e">
        <f t="shared" si="62"/>
        <v>#REF!</v>
      </c>
      <c r="H100" s="46" t="e">
        <f>IF(D100=#REF!,IF(C100=#REF!,Calcul_périodes!$AI$8,0))</f>
        <v>#REF!</v>
      </c>
      <c r="I100" s="46" t="e">
        <f>IF(D100=#REF!,IF(C100=#REF!,Calcul_périodes!$AI$16,0))</f>
        <v>#REF!</v>
      </c>
      <c r="J100" s="46" t="e">
        <f>IF(D100=#REF!,IF(C100=#REF!,Calcul_périodes!$AI$24,0))</f>
        <v>#REF!</v>
      </c>
      <c r="K100" s="46" t="e">
        <f t="shared" si="59"/>
        <v>#REF!</v>
      </c>
      <c r="L100" s="47" t="e">
        <f t="shared" si="44"/>
        <v>#REF!</v>
      </c>
      <c r="M100" s="37">
        <v>307</v>
      </c>
      <c r="N100" s="37">
        <v>312</v>
      </c>
      <c r="O100" s="48">
        <f t="shared" si="45"/>
        <v>1444.65</v>
      </c>
      <c r="P100" s="49">
        <v>5556.35</v>
      </c>
      <c r="Q100" s="38" t="s">
        <v>198</v>
      </c>
      <c r="R100" s="37" t="e">
        <f t="shared" si="46"/>
        <v>#REF!</v>
      </c>
      <c r="S100" s="37" t="e">
        <f t="shared" si="63"/>
        <v>#REF!</v>
      </c>
      <c r="T100" s="37" t="e">
        <f t="shared" si="47"/>
        <v>#REF!</v>
      </c>
      <c r="U100" s="37" t="e">
        <f t="shared" si="48"/>
        <v>#REF!</v>
      </c>
      <c r="V100" s="37" t="e">
        <f t="shared" si="49"/>
        <v>#REF!</v>
      </c>
      <c r="W100" s="37" t="e">
        <f t="shared" si="50"/>
        <v>#REF!</v>
      </c>
      <c r="X100" s="37" t="e">
        <f t="shared" si="51"/>
        <v>#REF!</v>
      </c>
      <c r="Y100" s="37" t="e">
        <f t="shared" si="52"/>
        <v>#REF!</v>
      </c>
      <c r="Z100" s="37" t="e">
        <f t="shared" si="53"/>
        <v>#REF!</v>
      </c>
      <c r="AR100" s="41">
        <f t="shared" si="54"/>
        <v>4.630291666666667</v>
      </c>
      <c r="AS100" s="42">
        <f t="shared" si="56"/>
        <v>198</v>
      </c>
      <c r="AT100" s="50">
        <f t="shared" si="55"/>
        <v>916.79</v>
      </c>
      <c r="AU100" s="50"/>
      <c r="AV100" s="50"/>
      <c r="AW100" s="50"/>
      <c r="AX100" s="50"/>
      <c r="AY100" s="51"/>
    </row>
    <row r="101" spans="1:51" ht="15">
      <c r="A101" s="37">
        <v>2</v>
      </c>
      <c r="B101" s="37">
        <v>0</v>
      </c>
      <c r="C101" s="38" t="s">
        <v>49</v>
      </c>
      <c r="D101" s="37" t="s">
        <v>79</v>
      </c>
      <c r="E101" s="37" t="s">
        <v>23</v>
      </c>
      <c r="F101" s="46" t="e">
        <f>IF(#REF!="","",IF(C101=#REF!,A101*360+B101*30,""))</f>
        <v>#REF!</v>
      </c>
      <c r="G101" s="46" t="e">
        <f t="shared" si="62"/>
        <v>#REF!</v>
      </c>
      <c r="H101" s="46" t="e">
        <f>IF(D101=#REF!,IF(C101=#REF!,Calcul_périodes!$AI$8,0))</f>
        <v>#REF!</v>
      </c>
      <c r="I101" s="46" t="e">
        <f>IF(D101=#REF!,IF(C101=#REF!,Calcul_périodes!$AI$16,0))</f>
        <v>#REF!</v>
      </c>
      <c r="J101" s="46" t="e">
        <f>IF(D101=#REF!,IF(C101=#REF!,Calcul_périodes!$AI$24,0))</f>
        <v>#REF!</v>
      </c>
      <c r="K101" s="46" t="e">
        <f t="shared" si="59"/>
        <v>#REF!</v>
      </c>
      <c r="L101" s="47" t="e">
        <f t="shared" si="44"/>
        <v>#REF!</v>
      </c>
      <c r="M101" s="37">
        <v>322</v>
      </c>
      <c r="N101" s="37">
        <v>314</v>
      </c>
      <c r="O101" s="48">
        <f t="shared" si="45"/>
        <v>1453.91</v>
      </c>
      <c r="P101" s="49">
        <v>5556.35</v>
      </c>
      <c r="Q101" s="38" t="s">
        <v>199</v>
      </c>
      <c r="R101" s="37" t="e">
        <f t="shared" si="46"/>
        <v>#REF!</v>
      </c>
      <c r="S101" s="37" t="e">
        <f t="shared" si="63"/>
        <v>#REF!</v>
      </c>
      <c r="T101" s="37" t="e">
        <f t="shared" si="47"/>
        <v>#REF!</v>
      </c>
      <c r="U101" s="37" t="e">
        <f t="shared" si="48"/>
        <v>#REF!</v>
      </c>
      <c r="V101" s="37" t="e">
        <f t="shared" si="49"/>
        <v>#REF!</v>
      </c>
      <c r="W101" s="37" t="e">
        <f t="shared" si="50"/>
        <v>#REF!</v>
      </c>
      <c r="X101" s="37" t="e">
        <f t="shared" si="51"/>
        <v>#REF!</v>
      </c>
      <c r="Y101" s="37" t="e">
        <f t="shared" si="52"/>
        <v>#REF!</v>
      </c>
      <c r="Z101" s="37" t="e">
        <f t="shared" si="53"/>
        <v>#REF!</v>
      </c>
      <c r="AR101" s="41">
        <f t="shared" si="54"/>
        <v>4.630291666666667</v>
      </c>
      <c r="AS101" s="42">
        <f t="shared" si="56"/>
        <v>199</v>
      </c>
      <c r="AT101" s="50">
        <f t="shared" si="55"/>
        <v>921.42</v>
      </c>
      <c r="AU101" s="50"/>
      <c r="AV101" s="50"/>
      <c r="AW101" s="50"/>
      <c r="AX101" s="50"/>
      <c r="AY101" s="51"/>
    </row>
    <row r="102" spans="1:51" ht="15">
      <c r="A102" s="37">
        <v>3</v>
      </c>
      <c r="B102" s="37">
        <v>0</v>
      </c>
      <c r="C102" s="38" t="s">
        <v>49</v>
      </c>
      <c r="D102" s="37" t="s">
        <v>79</v>
      </c>
      <c r="E102" s="37" t="s">
        <v>24</v>
      </c>
      <c r="F102" s="46" t="e">
        <f>IF(#REF!="","",IF(C102=#REF!,A102*360+B102*30,""))</f>
        <v>#REF!</v>
      </c>
      <c r="G102" s="46" t="e">
        <f t="shared" si="62"/>
        <v>#REF!</v>
      </c>
      <c r="H102" s="46" t="e">
        <f>IF(D102=#REF!,IF(C102=#REF!,Calcul_périodes!$AI$8,0))</f>
        <v>#REF!</v>
      </c>
      <c r="I102" s="46" t="e">
        <f>IF(D102=#REF!,IF(C102=#REF!,Calcul_périodes!$AI$16,0))</f>
        <v>#REF!</v>
      </c>
      <c r="J102" s="46" t="e">
        <f>IF(D102=#REF!,IF(C102=#REF!,Calcul_périodes!$AI$24,0))</f>
        <v>#REF!</v>
      </c>
      <c r="K102" s="46" t="e">
        <f t="shared" si="59"/>
        <v>#REF!</v>
      </c>
      <c r="L102" s="47" t="e">
        <f t="shared" si="44"/>
        <v>#REF!</v>
      </c>
      <c r="M102" s="37">
        <v>336</v>
      </c>
      <c r="N102" s="37">
        <v>318</v>
      </c>
      <c r="O102" s="48">
        <f t="shared" si="45"/>
        <v>1472.43</v>
      </c>
      <c r="P102" s="49">
        <v>5556.35</v>
      </c>
      <c r="Q102" s="38" t="s">
        <v>200</v>
      </c>
      <c r="R102" s="37" t="e">
        <f t="shared" si="46"/>
        <v>#REF!</v>
      </c>
      <c r="S102" s="37" t="e">
        <f t="shared" si="63"/>
        <v>#REF!</v>
      </c>
      <c r="T102" s="37" t="e">
        <f t="shared" si="47"/>
        <v>#REF!</v>
      </c>
      <c r="U102" s="37" t="e">
        <f t="shared" si="48"/>
        <v>#REF!</v>
      </c>
      <c r="V102" s="37" t="e">
        <f t="shared" si="49"/>
        <v>#REF!</v>
      </c>
      <c r="W102" s="37" t="e">
        <f t="shared" si="50"/>
        <v>#REF!</v>
      </c>
      <c r="X102" s="37" t="e">
        <f t="shared" si="51"/>
        <v>#REF!</v>
      </c>
      <c r="Y102" s="37" t="e">
        <f t="shared" si="52"/>
        <v>#REF!</v>
      </c>
      <c r="Z102" s="37" t="e">
        <f t="shared" si="53"/>
        <v>#REF!</v>
      </c>
      <c r="AR102" s="41">
        <f t="shared" si="54"/>
        <v>4.630291666666667</v>
      </c>
      <c r="AS102" s="42">
        <f t="shared" si="56"/>
        <v>200</v>
      </c>
      <c r="AT102" s="50">
        <f t="shared" si="55"/>
        <v>926.05</v>
      </c>
      <c r="AU102" s="50"/>
      <c r="AV102" s="50"/>
      <c r="AW102" s="50"/>
      <c r="AX102" s="50"/>
      <c r="AY102" s="51"/>
    </row>
    <row r="103" spans="1:51" ht="15">
      <c r="A103" s="37">
        <v>3</v>
      </c>
      <c r="B103" s="37">
        <v>0</v>
      </c>
      <c r="C103" s="38" t="s">
        <v>49</v>
      </c>
      <c r="D103" s="37" t="s">
        <v>79</v>
      </c>
      <c r="E103" s="37" t="s">
        <v>25</v>
      </c>
      <c r="F103" s="46" t="e">
        <f>IF(#REF!="","",IF(C103=#REF!,A103*360+B103*30,""))</f>
        <v>#REF!</v>
      </c>
      <c r="G103" s="46" t="e">
        <f t="shared" si="62"/>
        <v>#REF!</v>
      </c>
      <c r="H103" s="46" t="e">
        <f>IF(D103=#REF!,IF(C103=#REF!,Calcul_périodes!$AI$8,0))</f>
        <v>#REF!</v>
      </c>
      <c r="I103" s="46" t="e">
        <f>IF(D103=#REF!,IF(C103=#REF!,Calcul_périodes!$AI$16,0))</f>
        <v>#REF!</v>
      </c>
      <c r="J103" s="46" t="e">
        <f>IF(D103=#REF!,IF(C103=#REF!,Calcul_périodes!$AI$24,0))</f>
        <v>#REF!</v>
      </c>
      <c r="K103" s="46" t="e">
        <f t="shared" si="59"/>
        <v>#REF!</v>
      </c>
      <c r="L103" s="47" t="e">
        <f t="shared" si="44"/>
        <v>#REF!</v>
      </c>
      <c r="M103" s="37">
        <v>351</v>
      </c>
      <c r="N103" s="37">
        <v>328</v>
      </c>
      <c r="O103" s="48">
        <f t="shared" si="45"/>
        <v>1518.73</v>
      </c>
      <c r="P103" s="49">
        <v>5556.35</v>
      </c>
      <c r="Q103" s="38" t="s">
        <v>201</v>
      </c>
      <c r="R103" s="37" t="e">
        <f t="shared" si="46"/>
        <v>#REF!</v>
      </c>
      <c r="S103" s="37" t="e">
        <f t="shared" si="63"/>
        <v>#REF!</v>
      </c>
      <c r="T103" s="37" t="e">
        <f t="shared" si="47"/>
        <v>#REF!</v>
      </c>
      <c r="U103" s="37" t="e">
        <f t="shared" si="48"/>
        <v>#REF!</v>
      </c>
      <c r="V103" s="37" t="e">
        <f t="shared" si="49"/>
        <v>#REF!</v>
      </c>
      <c r="W103" s="37" t="e">
        <f t="shared" si="50"/>
        <v>#REF!</v>
      </c>
      <c r="X103" s="37" t="e">
        <f t="shared" si="51"/>
        <v>#REF!</v>
      </c>
      <c r="Y103" s="37" t="e">
        <f t="shared" si="52"/>
        <v>#REF!</v>
      </c>
      <c r="Z103" s="37" t="e">
        <f t="shared" si="53"/>
        <v>#REF!</v>
      </c>
      <c r="AR103" s="41">
        <f t="shared" si="54"/>
        <v>4.630291666666667</v>
      </c>
      <c r="AS103" s="42">
        <f t="shared" si="56"/>
        <v>201</v>
      </c>
      <c r="AT103" s="50">
        <f t="shared" si="55"/>
        <v>930.68</v>
      </c>
      <c r="AU103" s="50"/>
      <c r="AV103" s="50"/>
      <c r="AW103" s="50"/>
      <c r="AX103" s="50"/>
      <c r="AY103" s="51"/>
    </row>
    <row r="104" spans="1:51" ht="15">
      <c r="A104" s="37">
        <v>3</v>
      </c>
      <c r="B104" s="37">
        <v>0</v>
      </c>
      <c r="C104" s="38" t="s">
        <v>49</v>
      </c>
      <c r="D104" s="37" t="s">
        <v>79</v>
      </c>
      <c r="E104" s="37" t="s">
        <v>26</v>
      </c>
      <c r="F104" s="46" t="e">
        <f>IF(#REF!="","",IF(C104=#REF!,A104*360+B104*30,""))</f>
        <v>#REF!</v>
      </c>
      <c r="G104" s="46" t="e">
        <f t="shared" si="62"/>
        <v>#REF!</v>
      </c>
      <c r="H104" s="46" t="e">
        <f>IF(D104=#REF!,IF(C104=#REF!,Calcul_périodes!$AI$8,0))</f>
        <v>#REF!</v>
      </c>
      <c r="I104" s="46" t="e">
        <f>IF(D104=#REF!,IF(C104=#REF!,Calcul_périodes!$AI$16,0))</f>
        <v>#REF!</v>
      </c>
      <c r="J104" s="46" t="e">
        <f>IF(D104=#REF!,IF(C104=#REF!,Calcul_périodes!$AI$24,0))</f>
        <v>#REF!</v>
      </c>
      <c r="K104" s="46" t="e">
        <f t="shared" si="59"/>
        <v>#REF!</v>
      </c>
      <c r="L104" s="47" t="e">
        <f t="shared" si="44"/>
        <v>#REF!</v>
      </c>
      <c r="M104" s="37">
        <v>364</v>
      </c>
      <c r="N104" s="37">
        <v>338</v>
      </c>
      <c r="O104" s="48">
        <f t="shared" si="45"/>
        <v>1565.03</v>
      </c>
      <c r="P104" s="49">
        <v>5556.35</v>
      </c>
      <c r="Q104" s="38" t="s">
        <v>202</v>
      </c>
      <c r="R104" s="37" t="e">
        <f t="shared" si="46"/>
        <v>#REF!</v>
      </c>
      <c r="S104" s="37" t="e">
        <f t="shared" si="63"/>
        <v>#REF!</v>
      </c>
      <c r="T104" s="37" t="e">
        <f t="shared" si="47"/>
        <v>#REF!</v>
      </c>
      <c r="U104" s="37" t="e">
        <f t="shared" si="48"/>
        <v>#REF!</v>
      </c>
      <c r="V104" s="37" t="e">
        <f t="shared" si="49"/>
        <v>#REF!</v>
      </c>
      <c r="W104" s="37" t="e">
        <f t="shared" si="50"/>
        <v>#REF!</v>
      </c>
      <c r="X104" s="37" t="e">
        <f t="shared" si="51"/>
        <v>#REF!</v>
      </c>
      <c r="Y104" s="37" t="e">
        <f t="shared" si="52"/>
        <v>#REF!</v>
      </c>
      <c r="Z104" s="37" t="e">
        <f t="shared" si="53"/>
        <v>#REF!</v>
      </c>
      <c r="AR104" s="41">
        <f t="shared" si="54"/>
        <v>4.630291666666667</v>
      </c>
      <c r="AS104" s="42">
        <f t="shared" si="56"/>
        <v>202</v>
      </c>
      <c r="AT104" s="50">
        <f t="shared" si="55"/>
        <v>935.31</v>
      </c>
      <c r="AU104" s="50"/>
      <c r="AV104" s="50"/>
      <c r="AW104" s="50"/>
      <c r="AX104" s="50"/>
      <c r="AY104" s="51"/>
    </row>
    <row r="105" spans="1:51" ht="15">
      <c r="A105" s="37">
        <v>4</v>
      </c>
      <c r="B105" s="37">
        <v>0</v>
      </c>
      <c r="C105" s="38" t="s">
        <v>49</v>
      </c>
      <c r="D105" s="37" t="s">
        <v>79</v>
      </c>
      <c r="E105" s="37" t="s">
        <v>27</v>
      </c>
      <c r="F105" s="46" t="e">
        <f>IF(#REF!="","",IF(C105=#REF!,A105*360+B105*30,""))</f>
        <v>#REF!</v>
      </c>
      <c r="G105" s="46" t="e">
        <f t="shared" si="62"/>
        <v>#REF!</v>
      </c>
      <c r="H105" s="46" t="e">
        <f>IF(D105=#REF!,IF(C105=#REF!,Calcul_périodes!$AI$8,0))</f>
        <v>#REF!</v>
      </c>
      <c r="I105" s="46" t="e">
        <f>IF(D105=#REF!,IF(C105=#REF!,Calcul_périodes!$AI$16,0))</f>
        <v>#REF!</v>
      </c>
      <c r="J105" s="46" t="e">
        <f>IF(D105=#REF!,IF(C105=#REF!,Calcul_périodes!$AI$24,0))</f>
        <v>#REF!</v>
      </c>
      <c r="K105" s="46" t="e">
        <f t="shared" si="59"/>
        <v>#REF!</v>
      </c>
      <c r="L105" s="47" t="e">
        <f t="shared" si="44"/>
        <v>#REF!</v>
      </c>
      <c r="M105" s="37">
        <v>380</v>
      </c>
      <c r="N105" s="37">
        <v>350</v>
      </c>
      <c r="O105" s="48">
        <f t="shared" si="45"/>
        <v>1620.6</v>
      </c>
      <c r="P105" s="49">
        <v>5556.35</v>
      </c>
      <c r="Q105" s="38" t="s">
        <v>203</v>
      </c>
      <c r="R105" s="37" t="e">
        <f t="shared" si="46"/>
        <v>#REF!</v>
      </c>
      <c r="S105" s="37" t="e">
        <f t="shared" si="63"/>
        <v>#REF!</v>
      </c>
      <c r="T105" s="37" t="e">
        <f t="shared" si="47"/>
        <v>#REF!</v>
      </c>
      <c r="U105" s="37" t="e">
        <f t="shared" si="48"/>
        <v>#REF!</v>
      </c>
      <c r="V105" s="37" t="e">
        <f t="shared" si="49"/>
        <v>#REF!</v>
      </c>
      <c r="W105" s="37" t="e">
        <f t="shared" si="50"/>
        <v>#REF!</v>
      </c>
      <c r="X105" s="37" t="e">
        <f t="shared" si="51"/>
        <v>#REF!</v>
      </c>
      <c r="Y105" s="37" t="e">
        <f t="shared" si="52"/>
        <v>#REF!</v>
      </c>
      <c r="Z105" s="37" t="e">
        <f t="shared" si="53"/>
        <v>#REF!</v>
      </c>
      <c r="AR105" s="41">
        <f t="shared" si="54"/>
        <v>4.630291666666667</v>
      </c>
      <c r="AS105" s="42">
        <f t="shared" si="56"/>
        <v>203</v>
      </c>
      <c r="AT105" s="50">
        <f t="shared" si="55"/>
        <v>939.94</v>
      </c>
      <c r="AU105" s="50"/>
      <c r="AV105" s="50"/>
      <c r="AW105" s="50"/>
      <c r="AX105" s="50"/>
      <c r="AY105" s="51"/>
    </row>
    <row r="106" spans="1:51" ht="15">
      <c r="A106" s="37">
        <v>4</v>
      </c>
      <c r="B106" s="37">
        <v>0</v>
      </c>
      <c r="C106" s="38" t="s">
        <v>49</v>
      </c>
      <c r="D106" s="37" t="s">
        <v>79</v>
      </c>
      <c r="E106" s="37" t="s">
        <v>28</v>
      </c>
      <c r="F106" s="46" t="e">
        <f>IF(#REF!="","",IF(C106=#REF!,A106*360+B106*30,""))</f>
        <v>#REF!</v>
      </c>
      <c r="G106" s="46" t="e">
        <f t="shared" si="62"/>
        <v>#REF!</v>
      </c>
      <c r="H106" s="46" t="e">
        <f>IF(D106=#REF!,IF(C106=#REF!,Calcul_périodes!$AI$8,0))</f>
        <v>#REF!</v>
      </c>
      <c r="I106" s="46" t="e">
        <f>IF(D106=#REF!,IF(C106=#REF!,Calcul_périodes!$AI$16,0))</f>
        <v>#REF!</v>
      </c>
      <c r="J106" s="46" t="e">
        <f>IF(D106=#REF!,IF(C106=#REF!,Calcul_périodes!$AI$24,0))</f>
        <v>#REF!</v>
      </c>
      <c r="K106" s="46" t="e">
        <f t="shared" si="59"/>
        <v>#REF!</v>
      </c>
      <c r="L106" s="47" t="e">
        <f t="shared" si="44"/>
        <v>#REF!</v>
      </c>
      <c r="M106" s="37">
        <v>398</v>
      </c>
      <c r="N106" s="37">
        <v>362</v>
      </c>
      <c r="O106" s="48">
        <f t="shared" si="45"/>
        <v>1676.16</v>
      </c>
      <c r="P106" s="49">
        <v>5556.35</v>
      </c>
      <c r="Q106" s="38" t="s">
        <v>204</v>
      </c>
      <c r="R106" s="37" t="e">
        <f t="shared" si="46"/>
        <v>#REF!</v>
      </c>
      <c r="S106" s="37" t="e">
        <f t="shared" si="63"/>
        <v>#REF!</v>
      </c>
      <c r="T106" s="37" t="e">
        <f t="shared" si="47"/>
        <v>#REF!</v>
      </c>
      <c r="U106" s="37" t="e">
        <f t="shared" si="48"/>
        <v>#REF!</v>
      </c>
      <c r="V106" s="37" t="e">
        <f t="shared" si="49"/>
        <v>#REF!</v>
      </c>
      <c r="W106" s="37" t="e">
        <f t="shared" si="50"/>
        <v>#REF!</v>
      </c>
      <c r="X106" s="37" t="e">
        <f t="shared" si="51"/>
        <v>#REF!</v>
      </c>
      <c r="Y106" s="37" t="e">
        <f t="shared" si="52"/>
        <v>#REF!</v>
      </c>
      <c r="Z106" s="37" t="e">
        <f t="shared" si="53"/>
        <v>#REF!</v>
      </c>
      <c r="AR106" s="41">
        <f t="shared" si="54"/>
        <v>4.630291666666667</v>
      </c>
      <c r="AS106" s="42">
        <f t="shared" si="56"/>
        <v>204</v>
      </c>
      <c r="AT106" s="50">
        <f t="shared" si="55"/>
        <v>944.57</v>
      </c>
      <c r="AU106" s="50"/>
      <c r="AV106" s="50"/>
      <c r="AW106" s="50"/>
      <c r="AX106" s="50"/>
      <c r="AY106" s="51"/>
    </row>
    <row r="107" spans="1:51" ht="15">
      <c r="A107" s="37">
        <v>4</v>
      </c>
      <c r="B107" s="37">
        <v>0</v>
      </c>
      <c r="C107" s="38" t="s">
        <v>49</v>
      </c>
      <c r="D107" s="37" t="s">
        <v>79</v>
      </c>
      <c r="E107" s="37" t="s">
        <v>29</v>
      </c>
      <c r="F107" s="46" t="e">
        <f>IF(#REF!="","",IF(C107=#REF!,A107*360+B107*30,""))</f>
        <v>#REF!</v>
      </c>
      <c r="G107" s="46" t="e">
        <f t="shared" si="62"/>
        <v>#REF!</v>
      </c>
      <c r="H107" s="46" t="e">
        <f>IF(D107=#REF!,IF(C107=#REF!,Calcul_périodes!$AI$8,0))</f>
        <v>#REF!</v>
      </c>
      <c r="I107" s="46" t="e">
        <f>IF(D107=#REF!,IF(C107=#REF!,Calcul_périodes!$AI$16,0))</f>
        <v>#REF!</v>
      </c>
      <c r="J107" s="46" t="e">
        <f>IF(D107=#REF!,IF(C107=#REF!,Calcul_périodes!$AI$24,0))</f>
        <v>#REF!</v>
      </c>
      <c r="K107" s="46" t="e">
        <f t="shared" si="59"/>
        <v>#REF!</v>
      </c>
      <c r="L107" s="47" t="e">
        <f t="shared" si="44"/>
        <v>#REF!</v>
      </c>
      <c r="M107" s="37">
        <v>427</v>
      </c>
      <c r="N107" s="37">
        <v>379</v>
      </c>
      <c r="O107" s="48">
        <f t="shared" si="45"/>
        <v>1754.88</v>
      </c>
      <c r="P107" s="49">
        <v>5556.35</v>
      </c>
      <c r="Q107" s="38" t="s">
        <v>205</v>
      </c>
      <c r="R107" s="37" t="e">
        <f t="shared" si="46"/>
        <v>#REF!</v>
      </c>
      <c r="S107" s="37" t="e">
        <f t="shared" si="63"/>
        <v>#REF!</v>
      </c>
      <c r="T107" s="37" t="e">
        <f t="shared" si="47"/>
        <v>#REF!</v>
      </c>
      <c r="U107" s="37" t="e">
        <f t="shared" si="48"/>
        <v>#REF!</v>
      </c>
      <c r="V107" s="37" t="e">
        <f t="shared" si="49"/>
        <v>#REF!</v>
      </c>
      <c r="W107" s="37" t="e">
        <f t="shared" si="50"/>
        <v>#REF!</v>
      </c>
      <c r="X107" s="37" t="e">
        <f t="shared" si="51"/>
        <v>#REF!</v>
      </c>
      <c r="Y107" s="37" t="e">
        <f t="shared" si="52"/>
        <v>#REF!</v>
      </c>
      <c r="Z107" s="37" t="e">
        <f t="shared" si="53"/>
        <v>#REF!</v>
      </c>
      <c r="AR107" s="41">
        <f t="shared" si="54"/>
        <v>4.630291666666667</v>
      </c>
      <c r="AS107" s="42">
        <f t="shared" si="56"/>
        <v>205</v>
      </c>
      <c r="AT107" s="50">
        <f t="shared" si="55"/>
        <v>949.2</v>
      </c>
      <c r="AU107" s="50"/>
      <c r="AV107" s="50"/>
      <c r="AW107" s="50"/>
      <c r="AX107" s="50"/>
      <c r="AY107" s="51"/>
    </row>
    <row r="108" spans="1:51" ht="15">
      <c r="A108" s="37">
        <v>4</v>
      </c>
      <c r="B108" s="37">
        <v>0</v>
      </c>
      <c r="C108" s="38" t="s">
        <v>49</v>
      </c>
      <c r="D108" s="37" t="s">
        <v>79</v>
      </c>
      <c r="E108" s="37" t="s">
        <v>30</v>
      </c>
      <c r="F108" s="46" t="e">
        <f>IF(#REF!="","",IF(C108=#REF!,A108*360+B108*30,""))</f>
        <v>#REF!</v>
      </c>
      <c r="G108" s="46" t="e">
        <f t="shared" si="62"/>
        <v>#REF!</v>
      </c>
      <c r="H108" s="46" t="e">
        <f>IF(D108=#REF!,IF(C108=#REF!,Calcul_périodes!$AI$8,0))</f>
        <v>#REF!</v>
      </c>
      <c r="I108" s="46" t="e">
        <f>IF(D108=#REF!,IF(C108=#REF!,Calcul_périodes!$AI$16,0))</f>
        <v>#REF!</v>
      </c>
      <c r="J108" s="46" t="e">
        <f>IF(D108=#REF!,IF(C108=#REF!,Calcul_périodes!$AI$24,0))</f>
        <v>#REF!</v>
      </c>
      <c r="K108" s="46" t="e">
        <f t="shared" si="59"/>
        <v>#REF!</v>
      </c>
      <c r="L108" s="47" t="e">
        <f t="shared" si="44"/>
        <v>#REF!</v>
      </c>
      <c r="M108" s="37">
        <v>446</v>
      </c>
      <c r="N108" s="37">
        <v>392</v>
      </c>
      <c r="O108" s="48">
        <f t="shared" si="45"/>
        <v>1815.07</v>
      </c>
      <c r="P108" s="49">
        <v>5556.35</v>
      </c>
      <c r="Q108" s="38" t="s">
        <v>206</v>
      </c>
      <c r="R108" s="37" t="e">
        <f t="shared" si="46"/>
        <v>#REF!</v>
      </c>
      <c r="S108" s="37" t="e">
        <f t="shared" si="63"/>
        <v>#REF!</v>
      </c>
      <c r="T108" s="37" t="e">
        <f t="shared" si="47"/>
        <v>#REF!</v>
      </c>
      <c r="U108" s="37" t="e">
        <f t="shared" si="48"/>
        <v>#REF!</v>
      </c>
      <c r="V108" s="37" t="e">
        <f t="shared" si="49"/>
        <v>#REF!</v>
      </c>
      <c r="W108" s="37" t="e">
        <f t="shared" si="50"/>
        <v>#REF!</v>
      </c>
      <c r="X108" s="37" t="e">
        <f t="shared" si="51"/>
        <v>#REF!</v>
      </c>
      <c r="Y108" s="37" t="e">
        <f t="shared" si="52"/>
        <v>#REF!</v>
      </c>
      <c r="Z108" s="37" t="e">
        <f t="shared" si="53"/>
        <v>#REF!</v>
      </c>
      <c r="AR108" s="41">
        <f t="shared" si="54"/>
        <v>4.630291666666667</v>
      </c>
      <c r="AS108" s="42">
        <f t="shared" si="56"/>
        <v>206</v>
      </c>
      <c r="AT108" s="50">
        <f t="shared" si="55"/>
        <v>953.84</v>
      </c>
      <c r="AU108" s="50"/>
      <c r="AV108" s="50"/>
      <c r="AW108" s="50"/>
      <c r="AX108" s="50"/>
      <c r="AY108" s="51"/>
    </row>
    <row r="109" spans="1:51" ht="15">
      <c r="A109" s="37">
        <v>0</v>
      </c>
      <c r="B109" s="37">
        <v>0</v>
      </c>
      <c r="C109" s="38" t="s">
        <v>213</v>
      </c>
      <c r="D109" s="37" t="s">
        <v>79</v>
      </c>
      <c r="E109" s="37" t="s">
        <v>32</v>
      </c>
      <c r="F109" s="46" t="e">
        <f>IF(#REF!="","",IF(C109=#REF!,A109*360+B109*30,""))</f>
        <v>#REF!</v>
      </c>
      <c r="G109" s="46" t="e">
        <f>F109</f>
        <v>#REF!</v>
      </c>
      <c r="H109" s="46" t="e">
        <f>IF(D109=#REF!,IF(C109=#REF!,Calcul_périodes!$AI$8,0))</f>
        <v>#REF!</v>
      </c>
      <c r="I109" s="46" t="e">
        <f>IF(D109=#REF!,IF(C109=#REF!,Calcul_périodes!$AI$16,0))</f>
        <v>#REF!</v>
      </c>
      <c r="J109" s="46" t="e">
        <f>IF(D109=#REF!,IF(C109=#REF!,Calcul_périodes!$AI$24,0))</f>
        <v>#REF!</v>
      </c>
      <c r="K109" s="46" t="e">
        <f aca="true" t="shared" si="64" ref="K109:K130">IF(F109="","",H109+I109+J109)</f>
        <v>#REF!</v>
      </c>
      <c r="L109" s="47" t="e">
        <f t="shared" si="44"/>
        <v>#REF!</v>
      </c>
      <c r="M109" s="37">
        <v>298</v>
      </c>
      <c r="N109" s="37">
        <v>309</v>
      </c>
      <c r="O109" s="48">
        <f t="shared" si="45"/>
        <v>1430.76</v>
      </c>
      <c r="P109" s="49">
        <v>5556.35</v>
      </c>
      <c r="Q109" s="38" t="s">
        <v>196</v>
      </c>
      <c r="R109" s="37" t="e">
        <f t="shared" si="46"/>
        <v>#REF!</v>
      </c>
      <c r="S109" s="37" t="e">
        <f>IF(R109="OUI",IF(K109&gt;=360,K109-L109,IF(K109&lt;360,K109,0)))</f>
        <v>#REF!</v>
      </c>
      <c r="T109" s="37" t="e">
        <f t="shared" si="47"/>
        <v>#REF!</v>
      </c>
      <c r="U109" s="37" t="e">
        <f t="shared" si="48"/>
        <v>#REF!</v>
      </c>
      <c r="V109" s="37" t="e">
        <f t="shared" si="49"/>
        <v>#REF!</v>
      </c>
      <c r="W109" s="37" t="e">
        <f t="shared" si="50"/>
        <v>#REF!</v>
      </c>
      <c r="X109" s="37" t="e">
        <f t="shared" si="51"/>
        <v>#REF!</v>
      </c>
      <c r="Y109" s="37" t="e">
        <f t="shared" si="52"/>
        <v>#REF!</v>
      </c>
      <c r="Z109" s="37" t="e">
        <f t="shared" si="53"/>
        <v>#REF!</v>
      </c>
      <c r="AR109" s="41">
        <f t="shared" si="54"/>
        <v>4.630291666666667</v>
      </c>
      <c r="AS109" s="42">
        <f t="shared" si="56"/>
        <v>207</v>
      </c>
      <c r="AT109" s="50">
        <f t="shared" si="55"/>
        <v>958.47</v>
      </c>
      <c r="AU109" s="50"/>
      <c r="AV109" s="50"/>
      <c r="AW109" s="50"/>
      <c r="AX109" s="50"/>
      <c r="AY109" s="51"/>
    </row>
    <row r="110" spans="1:51" ht="15">
      <c r="A110" s="37">
        <v>1</v>
      </c>
      <c r="B110" s="37">
        <v>0</v>
      </c>
      <c r="C110" s="38" t="s">
        <v>213</v>
      </c>
      <c r="D110" s="37" t="s">
        <v>79</v>
      </c>
      <c r="E110" s="37" t="s">
        <v>21</v>
      </c>
      <c r="F110" s="46" t="e">
        <f>IF(#REF!="","",IF(C110=#REF!,A110*360+B110*30,""))</f>
        <v>#REF!</v>
      </c>
      <c r="G110" s="46" t="e">
        <f aca="true" t="shared" si="65" ref="G110:G130">IF(F110="","",G109+F110)</f>
        <v>#REF!</v>
      </c>
      <c r="H110" s="46" t="e">
        <f>IF(D110=#REF!,IF(C110=#REF!,Calcul_périodes!$AI$8,0))</f>
        <v>#REF!</v>
      </c>
      <c r="I110" s="46" t="e">
        <f>IF(D110=#REF!,IF(C110=#REF!,Calcul_périodes!$AI$16,0))</f>
        <v>#REF!</v>
      </c>
      <c r="J110" s="46" t="e">
        <f>IF(D110=#REF!,IF(C110=#REF!,Calcul_périodes!$AI$24,0))</f>
        <v>#REF!</v>
      </c>
      <c r="K110" s="46" t="e">
        <f t="shared" si="64"/>
        <v>#REF!</v>
      </c>
      <c r="L110" s="47" t="e">
        <f t="shared" si="44"/>
        <v>#REF!</v>
      </c>
      <c r="M110" s="37">
        <v>299</v>
      </c>
      <c r="N110" s="37">
        <v>310</v>
      </c>
      <c r="O110" s="48">
        <f t="shared" si="45"/>
        <v>1435.39</v>
      </c>
      <c r="P110" s="49">
        <v>5556.35</v>
      </c>
      <c r="Q110" s="38" t="s">
        <v>197</v>
      </c>
      <c r="R110" s="37" t="e">
        <f t="shared" si="46"/>
        <v>#REF!</v>
      </c>
      <c r="S110" s="37" t="e">
        <f aca="true" t="shared" si="66" ref="S110:S119">IF(R110="OUI",IF(K110&gt;=360,K110-L110,IF(K110&lt;360,K110,0)))</f>
        <v>#REF!</v>
      </c>
      <c r="T110" s="37" t="e">
        <f t="shared" si="47"/>
        <v>#REF!</v>
      </c>
      <c r="U110" s="37" t="e">
        <f t="shared" si="48"/>
        <v>#REF!</v>
      </c>
      <c r="V110" s="37" t="e">
        <f t="shared" si="49"/>
        <v>#REF!</v>
      </c>
      <c r="W110" s="37" t="e">
        <f t="shared" si="50"/>
        <v>#REF!</v>
      </c>
      <c r="X110" s="37" t="e">
        <f t="shared" si="51"/>
        <v>#REF!</v>
      </c>
      <c r="Y110" s="37" t="e">
        <f t="shared" si="52"/>
        <v>#REF!</v>
      </c>
      <c r="Z110" s="37" t="e">
        <f t="shared" si="53"/>
        <v>#REF!</v>
      </c>
      <c r="AR110" s="41">
        <f t="shared" si="54"/>
        <v>4.630291666666667</v>
      </c>
      <c r="AS110" s="42">
        <f t="shared" si="56"/>
        <v>208</v>
      </c>
      <c r="AT110" s="50">
        <f t="shared" si="55"/>
        <v>963.1</v>
      </c>
      <c r="AU110" s="50"/>
      <c r="AV110" s="50"/>
      <c r="AW110" s="50"/>
      <c r="AX110" s="50"/>
      <c r="AY110" s="51"/>
    </row>
    <row r="111" spans="1:51" ht="15">
      <c r="A111" s="37">
        <v>2</v>
      </c>
      <c r="B111" s="37">
        <v>0</v>
      </c>
      <c r="C111" s="38" t="s">
        <v>213</v>
      </c>
      <c r="D111" s="37" t="s">
        <v>79</v>
      </c>
      <c r="E111" s="37" t="s">
        <v>22</v>
      </c>
      <c r="F111" s="46" t="e">
        <f>IF(#REF!="","",IF(C111=#REF!,A111*360+B111*30,""))</f>
        <v>#REF!</v>
      </c>
      <c r="G111" s="46" t="e">
        <f t="shared" si="65"/>
        <v>#REF!</v>
      </c>
      <c r="H111" s="46" t="e">
        <f>IF(D111=#REF!,IF(C111=#REF!,Calcul_périodes!$AI$8,0))</f>
        <v>#REF!</v>
      </c>
      <c r="I111" s="46" t="e">
        <f>IF(D111=#REF!,IF(C111=#REF!,Calcul_périodes!$AI$16,0))</f>
        <v>#REF!</v>
      </c>
      <c r="J111" s="46" t="e">
        <f>IF(D111=#REF!,IF(C111=#REF!,Calcul_périodes!$AI$24,0))</f>
        <v>#REF!</v>
      </c>
      <c r="K111" s="46" t="e">
        <f t="shared" si="64"/>
        <v>#REF!</v>
      </c>
      <c r="L111" s="47" t="e">
        <f t="shared" si="44"/>
        <v>#REF!</v>
      </c>
      <c r="M111" s="37">
        <v>303</v>
      </c>
      <c r="N111" s="37">
        <v>311</v>
      </c>
      <c r="O111" s="48">
        <f t="shared" si="45"/>
        <v>1440.02</v>
      </c>
      <c r="P111" s="49">
        <v>5556.35</v>
      </c>
      <c r="Q111" s="38" t="s">
        <v>198</v>
      </c>
      <c r="R111" s="37" t="e">
        <f t="shared" si="46"/>
        <v>#REF!</v>
      </c>
      <c r="S111" s="37" t="e">
        <f t="shared" si="66"/>
        <v>#REF!</v>
      </c>
      <c r="T111" s="37" t="e">
        <f t="shared" si="47"/>
        <v>#REF!</v>
      </c>
      <c r="U111" s="37" t="e">
        <f t="shared" si="48"/>
        <v>#REF!</v>
      </c>
      <c r="V111" s="37" t="e">
        <f t="shared" si="49"/>
        <v>#REF!</v>
      </c>
      <c r="W111" s="37" t="e">
        <f t="shared" si="50"/>
        <v>#REF!</v>
      </c>
      <c r="X111" s="37" t="e">
        <f t="shared" si="51"/>
        <v>#REF!</v>
      </c>
      <c r="Y111" s="37" t="e">
        <f t="shared" si="52"/>
        <v>#REF!</v>
      </c>
      <c r="Z111" s="37" t="e">
        <f t="shared" si="53"/>
        <v>#REF!</v>
      </c>
      <c r="AR111" s="41">
        <f t="shared" si="54"/>
        <v>4.630291666666667</v>
      </c>
      <c r="AS111" s="42">
        <f t="shared" si="56"/>
        <v>209</v>
      </c>
      <c r="AT111" s="50">
        <f t="shared" si="55"/>
        <v>967.73</v>
      </c>
      <c r="AU111" s="50"/>
      <c r="AV111" s="50"/>
      <c r="AW111" s="50"/>
      <c r="AX111" s="50"/>
      <c r="AY111" s="51"/>
    </row>
    <row r="112" spans="1:51" ht="15">
      <c r="A112" s="37">
        <v>2</v>
      </c>
      <c r="B112" s="37">
        <v>0</v>
      </c>
      <c r="C112" s="38" t="s">
        <v>213</v>
      </c>
      <c r="D112" s="37" t="s">
        <v>79</v>
      </c>
      <c r="E112" s="37" t="s">
        <v>23</v>
      </c>
      <c r="F112" s="46" t="e">
        <f>IF(#REF!="","",IF(C112=#REF!,A112*360+B112*30,""))</f>
        <v>#REF!</v>
      </c>
      <c r="G112" s="46" t="e">
        <f t="shared" si="65"/>
        <v>#REF!</v>
      </c>
      <c r="H112" s="46" t="e">
        <f>IF(D112=#REF!,IF(C112=#REF!,Calcul_périodes!$AI$8,0))</f>
        <v>#REF!</v>
      </c>
      <c r="I112" s="46" t="e">
        <f>IF(D112=#REF!,IF(C112=#REF!,Calcul_périodes!$AI$16,0))</f>
        <v>#REF!</v>
      </c>
      <c r="J112" s="46" t="e">
        <f>IF(D112=#REF!,IF(C112=#REF!,Calcul_périodes!$AI$24,0))</f>
        <v>#REF!</v>
      </c>
      <c r="K112" s="46" t="e">
        <f t="shared" si="64"/>
        <v>#REF!</v>
      </c>
      <c r="L112" s="47" t="e">
        <f t="shared" si="44"/>
        <v>#REF!</v>
      </c>
      <c r="M112" s="37">
        <v>310</v>
      </c>
      <c r="N112" s="37">
        <v>312</v>
      </c>
      <c r="O112" s="48">
        <f t="shared" si="45"/>
        <v>1444.65</v>
      </c>
      <c r="P112" s="49">
        <v>5556.35</v>
      </c>
      <c r="Q112" s="38" t="s">
        <v>199</v>
      </c>
      <c r="R112" s="37" t="e">
        <f t="shared" si="46"/>
        <v>#REF!</v>
      </c>
      <c r="S112" s="37" t="e">
        <f t="shared" si="66"/>
        <v>#REF!</v>
      </c>
      <c r="T112" s="37" t="e">
        <f t="shared" si="47"/>
        <v>#REF!</v>
      </c>
      <c r="U112" s="37" t="e">
        <f t="shared" si="48"/>
        <v>#REF!</v>
      </c>
      <c r="V112" s="37" t="e">
        <f t="shared" si="49"/>
        <v>#REF!</v>
      </c>
      <c r="W112" s="37" t="e">
        <f t="shared" si="50"/>
        <v>#REF!</v>
      </c>
      <c r="X112" s="37" t="e">
        <f t="shared" si="51"/>
        <v>#REF!</v>
      </c>
      <c r="Y112" s="37" t="e">
        <f t="shared" si="52"/>
        <v>#REF!</v>
      </c>
      <c r="Z112" s="37" t="e">
        <f t="shared" si="53"/>
        <v>#REF!</v>
      </c>
      <c r="AR112" s="41">
        <f t="shared" si="54"/>
        <v>4.630291666666667</v>
      </c>
      <c r="AS112" s="42">
        <f t="shared" si="56"/>
        <v>210</v>
      </c>
      <c r="AT112" s="50">
        <f t="shared" si="55"/>
        <v>972.36</v>
      </c>
      <c r="AU112" s="50"/>
      <c r="AV112" s="50"/>
      <c r="AW112" s="50"/>
      <c r="AX112" s="50"/>
      <c r="AY112" s="51"/>
    </row>
    <row r="113" spans="1:51" ht="15">
      <c r="A113" s="37">
        <v>3</v>
      </c>
      <c r="B113" s="37">
        <v>0</v>
      </c>
      <c r="C113" s="38" t="s">
        <v>213</v>
      </c>
      <c r="D113" s="37" t="s">
        <v>79</v>
      </c>
      <c r="E113" s="37" t="s">
        <v>24</v>
      </c>
      <c r="F113" s="46" t="e">
        <f>IF(#REF!="","",IF(C113=#REF!,A113*360+B113*30,""))</f>
        <v>#REF!</v>
      </c>
      <c r="G113" s="46" t="e">
        <f t="shared" si="65"/>
        <v>#REF!</v>
      </c>
      <c r="H113" s="46" t="e">
        <f>IF(D113=#REF!,IF(C113=#REF!,Calcul_périodes!$AI$8,0))</f>
        <v>#REF!</v>
      </c>
      <c r="I113" s="46" t="e">
        <f>IF(D113=#REF!,IF(C113=#REF!,Calcul_périodes!$AI$16,0))</f>
        <v>#REF!</v>
      </c>
      <c r="J113" s="46" t="e">
        <f>IF(D113=#REF!,IF(C113=#REF!,Calcul_périodes!$AI$24,0))</f>
        <v>#REF!</v>
      </c>
      <c r="K113" s="46" t="e">
        <f t="shared" si="64"/>
        <v>#REF!</v>
      </c>
      <c r="L113" s="47" t="e">
        <f t="shared" si="44"/>
        <v>#REF!</v>
      </c>
      <c r="M113" s="37">
        <v>323</v>
      </c>
      <c r="N113" s="37">
        <v>314</v>
      </c>
      <c r="O113" s="48">
        <f t="shared" si="45"/>
        <v>1453.91</v>
      </c>
      <c r="P113" s="49">
        <v>5556.35</v>
      </c>
      <c r="Q113" s="38" t="s">
        <v>200</v>
      </c>
      <c r="R113" s="37" t="e">
        <f t="shared" si="46"/>
        <v>#REF!</v>
      </c>
      <c r="S113" s="37" t="e">
        <f t="shared" si="66"/>
        <v>#REF!</v>
      </c>
      <c r="T113" s="37" t="e">
        <f t="shared" si="47"/>
        <v>#REF!</v>
      </c>
      <c r="U113" s="37" t="e">
        <f t="shared" si="48"/>
        <v>#REF!</v>
      </c>
      <c r="V113" s="37" t="e">
        <f t="shared" si="49"/>
        <v>#REF!</v>
      </c>
      <c r="W113" s="37" t="e">
        <f t="shared" si="50"/>
        <v>#REF!</v>
      </c>
      <c r="X113" s="37" t="e">
        <f t="shared" si="51"/>
        <v>#REF!</v>
      </c>
      <c r="Y113" s="37" t="e">
        <f t="shared" si="52"/>
        <v>#REF!</v>
      </c>
      <c r="Z113" s="37" t="e">
        <f t="shared" si="53"/>
        <v>#REF!</v>
      </c>
      <c r="AR113" s="41">
        <f t="shared" si="54"/>
        <v>4.630291666666667</v>
      </c>
      <c r="AS113" s="42">
        <f t="shared" si="56"/>
        <v>211</v>
      </c>
      <c r="AT113" s="50">
        <f t="shared" si="55"/>
        <v>976.99</v>
      </c>
      <c r="AU113" s="50"/>
      <c r="AV113" s="50"/>
      <c r="AW113" s="50"/>
      <c r="AX113" s="50"/>
      <c r="AY113" s="51"/>
    </row>
    <row r="114" spans="1:51" ht="15">
      <c r="A114" s="37">
        <v>3</v>
      </c>
      <c r="B114" s="37">
        <v>0</v>
      </c>
      <c r="C114" s="38" t="s">
        <v>213</v>
      </c>
      <c r="D114" s="37" t="s">
        <v>79</v>
      </c>
      <c r="E114" s="37" t="s">
        <v>25</v>
      </c>
      <c r="F114" s="46" t="e">
        <f>IF(#REF!="","",IF(C114=#REF!,A114*360+B114*30,""))</f>
        <v>#REF!</v>
      </c>
      <c r="G114" s="46" t="e">
        <f t="shared" si="65"/>
        <v>#REF!</v>
      </c>
      <c r="H114" s="46" t="e">
        <f>IF(D114=#REF!,IF(C114=#REF!,Calcul_périodes!$AI$8,0))</f>
        <v>#REF!</v>
      </c>
      <c r="I114" s="46" t="e">
        <f>IF(D114=#REF!,IF(C114=#REF!,Calcul_périodes!$AI$16,0))</f>
        <v>#REF!</v>
      </c>
      <c r="J114" s="46" t="e">
        <f>IF(D114=#REF!,IF(C114=#REF!,Calcul_périodes!$AI$24,0))</f>
        <v>#REF!</v>
      </c>
      <c r="K114" s="46" t="e">
        <f t="shared" si="64"/>
        <v>#REF!</v>
      </c>
      <c r="L114" s="47" t="e">
        <f t="shared" si="44"/>
        <v>#REF!</v>
      </c>
      <c r="M114" s="37">
        <v>333</v>
      </c>
      <c r="N114" s="37">
        <v>316</v>
      </c>
      <c r="O114" s="48">
        <f t="shared" si="45"/>
        <v>1463.17</v>
      </c>
      <c r="P114" s="49">
        <v>5556.35</v>
      </c>
      <c r="Q114" s="38" t="s">
        <v>201</v>
      </c>
      <c r="R114" s="37" t="e">
        <f t="shared" si="46"/>
        <v>#REF!</v>
      </c>
      <c r="S114" s="37" t="e">
        <f t="shared" si="66"/>
        <v>#REF!</v>
      </c>
      <c r="T114" s="37" t="e">
        <f t="shared" si="47"/>
        <v>#REF!</v>
      </c>
      <c r="U114" s="37" t="e">
        <f t="shared" si="48"/>
        <v>#REF!</v>
      </c>
      <c r="V114" s="37" t="e">
        <f t="shared" si="49"/>
        <v>#REF!</v>
      </c>
      <c r="W114" s="37" t="e">
        <f t="shared" si="50"/>
        <v>#REF!</v>
      </c>
      <c r="X114" s="37" t="e">
        <f t="shared" si="51"/>
        <v>#REF!</v>
      </c>
      <c r="Y114" s="37" t="e">
        <f t="shared" si="52"/>
        <v>#REF!</v>
      </c>
      <c r="Z114" s="37" t="e">
        <f t="shared" si="53"/>
        <v>#REF!</v>
      </c>
      <c r="AR114" s="41">
        <f t="shared" si="54"/>
        <v>4.630291666666667</v>
      </c>
      <c r="AS114" s="42">
        <f t="shared" si="56"/>
        <v>212</v>
      </c>
      <c r="AT114" s="50">
        <f t="shared" si="55"/>
        <v>981.62</v>
      </c>
      <c r="AU114" s="50"/>
      <c r="AV114" s="50"/>
      <c r="AW114" s="50"/>
      <c r="AX114" s="50"/>
      <c r="AY114" s="51"/>
    </row>
    <row r="115" spans="1:51" ht="15">
      <c r="A115" s="37">
        <v>3</v>
      </c>
      <c r="B115" s="37">
        <v>0</v>
      </c>
      <c r="C115" s="38" t="s">
        <v>213</v>
      </c>
      <c r="D115" s="37" t="s">
        <v>79</v>
      </c>
      <c r="E115" s="37" t="s">
        <v>26</v>
      </c>
      <c r="F115" s="46" t="e">
        <f>IF(#REF!="","",IF(C115=#REF!,A115*360+B115*30,""))</f>
        <v>#REF!</v>
      </c>
      <c r="G115" s="46" t="e">
        <f t="shared" si="65"/>
        <v>#REF!</v>
      </c>
      <c r="H115" s="46" t="e">
        <f>IF(D115=#REF!,IF(C115=#REF!,Calcul_périodes!$AI$8,0))</f>
        <v>#REF!</v>
      </c>
      <c r="I115" s="46" t="e">
        <f>IF(D115=#REF!,IF(C115=#REF!,Calcul_périodes!$AI$16,0))</f>
        <v>#REF!</v>
      </c>
      <c r="J115" s="46" t="e">
        <f>IF(D115=#REF!,IF(C115=#REF!,Calcul_périodes!$AI$24,0))</f>
        <v>#REF!</v>
      </c>
      <c r="K115" s="46" t="e">
        <f t="shared" si="64"/>
        <v>#REF!</v>
      </c>
      <c r="L115" s="47" t="e">
        <f t="shared" si="44"/>
        <v>#REF!</v>
      </c>
      <c r="M115" s="37">
        <v>347</v>
      </c>
      <c r="N115" s="37">
        <v>325</v>
      </c>
      <c r="O115" s="48">
        <f t="shared" si="45"/>
        <v>1504.84</v>
      </c>
      <c r="P115" s="49">
        <v>5556.35</v>
      </c>
      <c r="Q115" s="38" t="s">
        <v>202</v>
      </c>
      <c r="R115" s="37" t="e">
        <f t="shared" si="46"/>
        <v>#REF!</v>
      </c>
      <c r="S115" s="37" t="e">
        <f t="shared" si="66"/>
        <v>#REF!</v>
      </c>
      <c r="T115" s="37" t="e">
        <f t="shared" si="47"/>
        <v>#REF!</v>
      </c>
      <c r="U115" s="37" t="e">
        <f t="shared" si="48"/>
        <v>#REF!</v>
      </c>
      <c r="V115" s="37" t="e">
        <f t="shared" si="49"/>
        <v>#REF!</v>
      </c>
      <c r="W115" s="37" t="e">
        <f t="shared" si="50"/>
        <v>#REF!</v>
      </c>
      <c r="X115" s="37" t="e">
        <f t="shared" si="51"/>
        <v>#REF!</v>
      </c>
      <c r="Y115" s="37" t="e">
        <f t="shared" si="52"/>
        <v>#REF!</v>
      </c>
      <c r="Z115" s="37" t="e">
        <f t="shared" si="53"/>
        <v>#REF!</v>
      </c>
      <c r="AR115" s="41">
        <f t="shared" si="54"/>
        <v>4.630291666666667</v>
      </c>
      <c r="AS115" s="42">
        <f t="shared" si="56"/>
        <v>213</v>
      </c>
      <c r="AT115" s="50">
        <f t="shared" si="55"/>
        <v>986.25</v>
      </c>
      <c r="AU115" s="50"/>
      <c r="AV115" s="50"/>
      <c r="AW115" s="50"/>
      <c r="AX115" s="50"/>
      <c r="AY115" s="51"/>
    </row>
    <row r="116" spans="1:51" ht="15">
      <c r="A116" s="37">
        <v>4</v>
      </c>
      <c r="B116" s="37">
        <v>0</v>
      </c>
      <c r="C116" s="38" t="s">
        <v>213</v>
      </c>
      <c r="D116" s="37" t="s">
        <v>79</v>
      </c>
      <c r="E116" s="37" t="s">
        <v>27</v>
      </c>
      <c r="F116" s="46" t="e">
        <f>IF(#REF!="","",IF(C116=#REF!,A116*360+B116*30,""))</f>
        <v>#REF!</v>
      </c>
      <c r="G116" s="46" t="e">
        <f t="shared" si="65"/>
        <v>#REF!</v>
      </c>
      <c r="H116" s="46" t="e">
        <f>IF(D116=#REF!,IF(C116=#REF!,Calcul_périodes!$AI$8,0))</f>
        <v>#REF!</v>
      </c>
      <c r="I116" s="46" t="e">
        <f>IF(D116=#REF!,IF(C116=#REF!,Calcul_périodes!$AI$16,0))</f>
        <v>#REF!</v>
      </c>
      <c r="J116" s="46" t="e">
        <f>IF(D116=#REF!,IF(C116=#REF!,Calcul_périodes!$AI$24,0))</f>
        <v>#REF!</v>
      </c>
      <c r="K116" s="46" t="e">
        <f t="shared" si="64"/>
        <v>#REF!</v>
      </c>
      <c r="L116" s="47" t="e">
        <f t="shared" si="44"/>
        <v>#REF!</v>
      </c>
      <c r="M116" s="37">
        <v>360</v>
      </c>
      <c r="N116" s="37">
        <v>335</v>
      </c>
      <c r="O116" s="48">
        <f t="shared" si="45"/>
        <v>1551.14</v>
      </c>
      <c r="P116" s="49">
        <v>5556.35</v>
      </c>
      <c r="Q116" s="38" t="s">
        <v>203</v>
      </c>
      <c r="R116" s="37" t="e">
        <f t="shared" si="46"/>
        <v>#REF!</v>
      </c>
      <c r="S116" s="37" t="e">
        <f t="shared" si="66"/>
        <v>#REF!</v>
      </c>
      <c r="T116" s="37" t="e">
        <f t="shared" si="47"/>
        <v>#REF!</v>
      </c>
      <c r="U116" s="37" t="e">
        <f t="shared" si="48"/>
        <v>#REF!</v>
      </c>
      <c r="V116" s="37" t="e">
        <f t="shared" si="49"/>
        <v>#REF!</v>
      </c>
      <c r="W116" s="37" t="e">
        <f t="shared" si="50"/>
        <v>#REF!</v>
      </c>
      <c r="X116" s="37" t="e">
        <f t="shared" si="51"/>
        <v>#REF!</v>
      </c>
      <c r="Y116" s="37" t="e">
        <f t="shared" si="52"/>
        <v>#REF!</v>
      </c>
      <c r="Z116" s="37" t="e">
        <f t="shared" si="53"/>
        <v>#REF!</v>
      </c>
      <c r="AR116" s="41">
        <f t="shared" si="54"/>
        <v>4.630291666666667</v>
      </c>
      <c r="AS116" s="42">
        <f t="shared" si="56"/>
        <v>214</v>
      </c>
      <c r="AT116" s="50">
        <f t="shared" si="55"/>
        <v>990.88</v>
      </c>
      <c r="AU116" s="50"/>
      <c r="AV116" s="50"/>
      <c r="AW116" s="50"/>
      <c r="AX116" s="50"/>
      <c r="AY116" s="51"/>
    </row>
    <row r="117" spans="1:51" ht="15">
      <c r="A117" s="37">
        <v>4</v>
      </c>
      <c r="B117" s="37">
        <v>0</v>
      </c>
      <c r="C117" s="38" t="s">
        <v>213</v>
      </c>
      <c r="D117" s="37" t="s">
        <v>79</v>
      </c>
      <c r="E117" s="37" t="s">
        <v>28</v>
      </c>
      <c r="F117" s="46" t="e">
        <f>IF(#REF!="","",IF(C117=#REF!,A117*360+B117*30,""))</f>
        <v>#REF!</v>
      </c>
      <c r="G117" s="46" t="e">
        <f t="shared" si="65"/>
        <v>#REF!</v>
      </c>
      <c r="H117" s="46" t="e">
        <f>IF(D117=#REF!,IF(C117=#REF!,Calcul_périodes!$AI$8,0))</f>
        <v>#REF!</v>
      </c>
      <c r="I117" s="46" t="e">
        <f>IF(D117=#REF!,IF(C117=#REF!,Calcul_périodes!$AI$16,0))</f>
        <v>#REF!</v>
      </c>
      <c r="J117" s="46" t="e">
        <f>IF(D117=#REF!,IF(C117=#REF!,Calcul_périodes!$AI$24,0))</f>
        <v>#REF!</v>
      </c>
      <c r="K117" s="46" t="e">
        <f t="shared" si="64"/>
        <v>#REF!</v>
      </c>
      <c r="L117" s="47" t="e">
        <f t="shared" si="44"/>
        <v>#REF!</v>
      </c>
      <c r="M117" s="37">
        <v>374</v>
      </c>
      <c r="N117" s="37">
        <v>345</v>
      </c>
      <c r="O117" s="48">
        <f t="shared" si="45"/>
        <v>1597.45</v>
      </c>
      <c r="P117" s="49">
        <v>5556.35</v>
      </c>
      <c r="Q117" s="38" t="s">
        <v>204</v>
      </c>
      <c r="R117" s="37" t="e">
        <f t="shared" si="46"/>
        <v>#REF!</v>
      </c>
      <c r="S117" s="37" t="e">
        <f t="shared" si="66"/>
        <v>#REF!</v>
      </c>
      <c r="T117" s="37" t="e">
        <f t="shared" si="47"/>
        <v>#REF!</v>
      </c>
      <c r="U117" s="37" t="e">
        <f t="shared" si="48"/>
        <v>#REF!</v>
      </c>
      <c r="V117" s="37" t="e">
        <f t="shared" si="49"/>
        <v>#REF!</v>
      </c>
      <c r="W117" s="37" t="e">
        <f t="shared" si="50"/>
        <v>#REF!</v>
      </c>
      <c r="X117" s="37" t="e">
        <f t="shared" si="51"/>
        <v>#REF!</v>
      </c>
      <c r="Y117" s="37" t="e">
        <f t="shared" si="52"/>
        <v>#REF!</v>
      </c>
      <c r="Z117" s="37" t="e">
        <f t="shared" si="53"/>
        <v>#REF!</v>
      </c>
      <c r="AR117" s="41">
        <f t="shared" si="54"/>
        <v>4.630291666666667</v>
      </c>
      <c r="AS117" s="42">
        <f t="shared" si="56"/>
        <v>215</v>
      </c>
      <c r="AT117" s="50">
        <f t="shared" si="55"/>
        <v>995.51</v>
      </c>
      <c r="AU117" s="50"/>
      <c r="AV117" s="50"/>
      <c r="AW117" s="50"/>
      <c r="AX117" s="50"/>
      <c r="AY117" s="51"/>
    </row>
    <row r="118" spans="1:51" ht="15">
      <c r="A118" s="37">
        <v>4</v>
      </c>
      <c r="B118" s="37">
        <v>0</v>
      </c>
      <c r="C118" s="38" t="s">
        <v>213</v>
      </c>
      <c r="D118" s="37" t="s">
        <v>79</v>
      </c>
      <c r="E118" s="37" t="s">
        <v>29</v>
      </c>
      <c r="F118" s="46" t="e">
        <f>IF(#REF!="","",IF(C118=#REF!,A118*360+B118*30,""))</f>
        <v>#REF!</v>
      </c>
      <c r="G118" s="46" t="e">
        <f t="shared" si="65"/>
        <v>#REF!</v>
      </c>
      <c r="H118" s="46" t="e">
        <f>IF(D118=#REF!,IF(C118=#REF!,Calcul_périodes!$AI$8,0))</f>
        <v>#REF!</v>
      </c>
      <c r="I118" s="46" t="e">
        <f>IF(D118=#REF!,IF(C118=#REF!,Calcul_périodes!$AI$16,0))</f>
        <v>#REF!</v>
      </c>
      <c r="J118" s="46" t="e">
        <f>IF(D118=#REF!,IF(C118=#REF!,Calcul_périodes!$AI$24,0))</f>
        <v>#REF!</v>
      </c>
      <c r="K118" s="46" t="e">
        <f t="shared" si="64"/>
        <v>#REF!</v>
      </c>
      <c r="L118" s="47" t="e">
        <f t="shared" si="44"/>
        <v>#REF!</v>
      </c>
      <c r="M118" s="37">
        <v>389</v>
      </c>
      <c r="N118" s="37">
        <v>356</v>
      </c>
      <c r="O118" s="48">
        <f t="shared" si="45"/>
        <v>1648.38</v>
      </c>
      <c r="P118" s="49">
        <v>5556.35</v>
      </c>
      <c r="Q118" s="38" t="s">
        <v>205</v>
      </c>
      <c r="R118" s="37" t="e">
        <f t="shared" si="46"/>
        <v>#REF!</v>
      </c>
      <c r="S118" s="37" t="e">
        <f t="shared" si="66"/>
        <v>#REF!</v>
      </c>
      <c r="T118" s="37" t="e">
        <f t="shared" si="47"/>
        <v>#REF!</v>
      </c>
      <c r="U118" s="37" t="e">
        <f t="shared" si="48"/>
        <v>#REF!</v>
      </c>
      <c r="V118" s="37" t="e">
        <f t="shared" si="49"/>
        <v>#REF!</v>
      </c>
      <c r="W118" s="37" t="e">
        <f t="shared" si="50"/>
        <v>#REF!</v>
      </c>
      <c r="X118" s="37" t="e">
        <f t="shared" si="51"/>
        <v>#REF!</v>
      </c>
      <c r="Y118" s="37" t="e">
        <f t="shared" si="52"/>
        <v>#REF!</v>
      </c>
      <c r="Z118" s="37" t="e">
        <f t="shared" si="53"/>
        <v>#REF!</v>
      </c>
      <c r="AR118" s="41">
        <f t="shared" si="54"/>
        <v>4.630291666666667</v>
      </c>
      <c r="AS118" s="42">
        <f t="shared" si="56"/>
        <v>216</v>
      </c>
      <c r="AT118" s="50">
        <f t="shared" si="55"/>
        <v>1000.14</v>
      </c>
      <c r="AU118" s="50"/>
      <c r="AV118" s="50"/>
      <c r="AW118" s="50"/>
      <c r="AX118" s="50"/>
      <c r="AY118" s="51"/>
    </row>
    <row r="119" spans="1:51" ht="15">
      <c r="A119" s="37">
        <v>4</v>
      </c>
      <c r="B119" s="37">
        <v>0</v>
      </c>
      <c r="C119" s="38" t="s">
        <v>213</v>
      </c>
      <c r="D119" s="37" t="s">
        <v>79</v>
      </c>
      <c r="E119" s="37" t="s">
        <v>30</v>
      </c>
      <c r="F119" s="46" t="e">
        <f>IF(#REF!="","",IF(C119=#REF!,A119*360+B119*30,""))</f>
        <v>#REF!</v>
      </c>
      <c r="G119" s="46" t="e">
        <f t="shared" si="65"/>
        <v>#REF!</v>
      </c>
      <c r="H119" s="46" t="e">
        <f>IF(D119=#REF!,IF(C119=#REF!,Calcul_périodes!$AI$8,0))</f>
        <v>#REF!</v>
      </c>
      <c r="I119" s="46" t="e">
        <f>IF(D119=#REF!,IF(C119=#REF!,Calcul_périodes!$AI$16,0))</f>
        <v>#REF!</v>
      </c>
      <c r="J119" s="46" t="e">
        <f>IF(D119=#REF!,IF(C119=#REF!,Calcul_périodes!$AI$24,0))</f>
        <v>#REF!</v>
      </c>
      <c r="K119" s="46" t="e">
        <f t="shared" si="64"/>
        <v>#REF!</v>
      </c>
      <c r="L119" s="47" t="e">
        <f t="shared" si="44"/>
        <v>#REF!</v>
      </c>
      <c r="M119" s="37">
        <v>413</v>
      </c>
      <c r="N119" s="37">
        <v>369</v>
      </c>
      <c r="O119" s="48">
        <f t="shared" si="45"/>
        <v>1708.57</v>
      </c>
      <c r="P119" s="49">
        <v>5556.35</v>
      </c>
      <c r="Q119" s="38" t="s">
        <v>206</v>
      </c>
      <c r="R119" s="37" t="e">
        <f t="shared" si="46"/>
        <v>#REF!</v>
      </c>
      <c r="S119" s="37" t="e">
        <f t="shared" si="66"/>
        <v>#REF!</v>
      </c>
      <c r="T119" s="37" t="e">
        <f t="shared" si="47"/>
        <v>#REF!</v>
      </c>
      <c r="U119" s="37" t="e">
        <f t="shared" si="48"/>
        <v>#REF!</v>
      </c>
      <c r="V119" s="37" t="e">
        <f t="shared" si="49"/>
        <v>#REF!</v>
      </c>
      <c r="W119" s="37" t="e">
        <f t="shared" si="50"/>
        <v>#REF!</v>
      </c>
      <c r="X119" s="37" t="e">
        <f t="shared" si="51"/>
        <v>#REF!</v>
      </c>
      <c r="Y119" s="37" t="e">
        <f t="shared" si="52"/>
        <v>#REF!</v>
      </c>
      <c r="Z119" s="37" t="e">
        <f t="shared" si="53"/>
        <v>#REF!</v>
      </c>
      <c r="AR119" s="41">
        <f t="shared" si="54"/>
        <v>4.630291666666667</v>
      </c>
      <c r="AS119" s="42">
        <f t="shared" si="56"/>
        <v>217</v>
      </c>
      <c r="AT119" s="50">
        <f t="shared" si="55"/>
        <v>1004.77</v>
      </c>
      <c r="AU119" s="50"/>
      <c r="AV119" s="50"/>
      <c r="AW119" s="50"/>
      <c r="AX119" s="50"/>
      <c r="AY119" s="51"/>
    </row>
    <row r="120" spans="1:51" ht="15">
      <c r="A120" s="37">
        <v>0</v>
      </c>
      <c r="B120" s="37">
        <v>0</v>
      </c>
      <c r="C120" s="38" t="s">
        <v>214</v>
      </c>
      <c r="D120" s="37" t="s">
        <v>79</v>
      </c>
      <c r="E120" s="37" t="s">
        <v>32</v>
      </c>
      <c r="F120" s="46" t="e">
        <f>IF(#REF!="","",IF(C120=#REF!,A120*360+B120*30,""))</f>
        <v>#REF!</v>
      </c>
      <c r="G120" s="46" t="e">
        <f>F120</f>
        <v>#REF!</v>
      </c>
      <c r="H120" s="46" t="e">
        <f>IF(D120=#REF!,IF(C120=#REF!,Calcul_périodes!$AI$8,0))</f>
        <v>#REF!</v>
      </c>
      <c r="I120" s="46" t="e">
        <f>IF(D120=#REF!,IF(C120=#REF!,Calcul_périodes!$AI$16,0))</f>
        <v>#REF!</v>
      </c>
      <c r="J120" s="46" t="e">
        <f>IF(D120=#REF!,IF(C120=#REF!,Calcul_périodes!$AI$24,0))</f>
        <v>#REF!</v>
      </c>
      <c r="K120" s="46" t="e">
        <f t="shared" si="64"/>
        <v>#REF!</v>
      </c>
      <c r="L120" s="47" t="e">
        <f t="shared" si="44"/>
        <v>#REF!</v>
      </c>
      <c r="M120" s="37">
        <v>297</v>
      </c>
      <c r="N120" s="37">
        <v>308</v>
      </c>
      <c r="O120" s="48">
        <f t="shared" si="45"/>
        <v>1426.12</v>
      </c>
      <c r="P120" s="49">
        <v>5556.35</v>
      </c>
      <c r="Q120" s="38" t="s">
        <v>196</v>
      </c>
      <c r="R120" s="37" t="e">
        <f t="shared" si="46"/>
        <v>#REF!</v>
      </c>
      <c r="S120" s="37" t="e">
        <f>IF(R120="OUI",IF(K120&gt;=360,K120-L120,IF(K120&lt;360,K120,0)))</f>
        <v>#REF!</v>
      </c>
      <c r="T120" s="37" t="e">
        <f t="shared" si="47"/>
        <v>#REF!</v>
      </c>
      <c r="U120" s="37" t="e">
        <f t="shared" si="48"/>
        <v>#REF!</v>
      </c>
      <c r="V120" s="37" t="e">
        <f t="shared" si="49"/>
        <v>#REF!</v>
      </c>
      <c r="W120" s="37" t="e">
        <f t="shared" si="50"/>
        <v>#REF!</v>
      </c>
      <c r="X120" s="37" t="e">
        <f t="shared" si="51"/>
        <v>#REF!</v>
      </c>
      <c r="Y120" s="37" t="e">
        <f t="shared" si="52"/>
        <v>#REF!</v>
      </c>
      <c r="Z120" s="37" t="e">
        <f t="shared" si="53"/>
        <v>#REF!</v>
      </c>
      <c r="AR120" s="41">
        <f t="shared" si="54"/>
        <v>4.630291666666667</v>
      </c>
      <c r="AS120" s="42">
        <f t="shared" si="56"/>
        <v>218</v>
      </c>
      <c r="AT120" s="50">
        <f t="shared" si="55"/>
        <v>1009.4</v>
      </c>
      <c r="AU120" s="50"/>
      <c r="AV120" s="50"/>
      <c r="AW120" s="50"/>
      <c r="AX120" s="50"/>
      <c r="AY120" s="51"/>
    </row>
    <row r="121" spans="1:51" ht="15">
      <c r="A121" s="37">
        <v>1</v>
      </c>
      <c r="B121" s="37">
        <v>0</v>
      </c>
      <c r="C121" s="38" t="s">
        <v>214</v>
      </c>
      <c r="D121" s="37" t="s">
        <v>79</v>
      </c>
      <c r="E121" s="37" t="s">
        <v>21</v>
      </c>
      <c r="F121" s="46" t="e">
        <f>IF(#REF!="","",IF(C121=#REF!,A121*360+B121*30,""))</f>
        <v>#REF!</v>
      </c>
      <c r="G121" s="46" t="e">
        <f t="shared" si="65"/>
        <v>#REF!</v>
      </c>
      <c r="H121" s="46" t="e">
        <f>IF(D121=#REF!,IF(C121=#REF!,Calcul_périodes!$AI$8,0))</f>
        <v>#REF!</v>
      </c>
      <c r="I121" s="46" t="e">
        <f>IF(D121=#REF!,IF(C121=#REF!,Calcul_périodes!$AI$16,0))</f>
        <v>#REF!</v>
      </c>
      <c r="J121" s="46" t="e">
        <f>IF(D121=#REF!,IF(C121=#REF!,Calcul_périodes!$AI$24,0))</f>
        <v>#REF!</v>
      </c>
      <c r="K121" s="46" t="e">
        <f t="shared" si="64"/>
        <v>#REF!</v>
      </c>
      <c r="L121" s="47" t="e">
        <f t="shared" si="44"/>
        <v>#REF!</v>
      </c>
      <c r="M121" s="37">
        <v>298</v>
      </c>
      <c r="N121" s="37">
        <v>309</v>
      </c>
      <c r="O121" s="48">
        <f t="shared" si="45"/>
        <v>1430.76</v>
      </c>
      <c r="P121" s="49">
        <v>5556.35</v>
      </c>
      <c r="Q121" s="38" t="s">
        <v>197</v>
      </c>
      <c r="R121" s="37" t="e">
        <f t="shared" si="46"/>
        <v>#REF!</v>
      </c>
      <c r="S121" s="37" t="e">
        <f aca="true" t="shared" si="67" ref="S121:S130">IF(R121="OUI",IF(K121&gt;=360,K121-L121,IF(K121&lt;360,K121,0)))</f>
        <v>#REF!</v>
      </c>
      <c r="T121" s="37" t="e">
        <f t="shared" si="47"/>
        <v>#REF!</v>
      </c>
      <c r="U121" s="37" t="e">
        <f t="shared" si="48"/>
        <v>#REF!</v>
      </c>
      <c r="V121" s="37" t="e">
        <f t="shared" si="49"/>
        <v>#REF!</v>
      </c>
      <c r="W121" s="37" t="e">
        <f t="shared" si="50"/>
        <v>#REF!</v>
      </c>
      <c r="X121" s="37" t="e">
        <f t="shared" si="51"/>
        <v>#REF!</v>
      </c>
      <c r="Y121" s="37" t="e">
        <f t="shared" si="52"/>
        <v>#REF!</v>
      </c>
      <c r="Z121" s="37" t="e">
        <f t="shared" si="53"/>
        <v>#REF!</v>
      </c>
      <c r="AR121" s="41">
        <f t="shared" si="54"/>
        <v>4.630291666666667</v>
      </c>
      <c r="AS121" s="42">
        <f t="shared" si="56"/>
        <v>219</v>
      </c>
      <c r="AT121" s="50">
        <f t="shared" si="55"/>
        <v>1014.03</v>
      </c>
      <c r="AU121" s="50"/>
      <c r="AV121" s="50"/>
      <c r="AW121" s="50"/>
      <c r="AX121" s="50"/>
      <c r="AY121" s="51"/>
    </row>
    <row r="122" spans="1:51" ht="15">
      <c r="A122" s="37">
        <v>2</v>
      </c>
      <c r="B122" s="37">
        <v>0</v>
      </c>
      <c r="C122" s="38" t="s">
        <v>214</v>
      </c>
      <c r="D122" s="37" t="s">
        <v>79</v>
      </c>
      <c r="E122" s="37" t="s">
        <v>22</v>
      </c>
      <c r="F122" s="46" t="e">
        <f>IF(#REF!="","",IF(C122=#REF!,A122*360+B122*30,""))</f>
        <v>#REF!</v>
      </c>
      <c r="G122" s="46" t="e">
        <f t="shared" si="65"/>
        <v>#REF!</v>
      </c>
      <c r="H122" s="46" t="e">
        <f>IF(D122=#REF!,IF(C122=#REF!,Calcul_périodes!$AI$8,0))</f>
        <v>#REF!</v>
      </c>
      <c r="I122" s="46" t="e">
        <f>IF(D122=#REF!,IF(C122=#REF!,Calcul_périodes!$AI$16,0))</f>
        <v>#REF!</v>
      </c>
      <c r="J122" s="46" t="e">
        <f>IF(D122=#REF!,IF(C122=#REF!,Calcul_périodes!$AI$24,0))</f>
        <v>#REF!</v>
      </c>
      <c r="K122" s="46" t="e">
        <f t="shared" si="64"/>
        <v>#REF!</v>
      </c>
      <c r="L122" s="47" t="e">
        <f t="shared" si="44"/>
        <v>#REF!</v>
      </c>
      <c r="M122" s="37">
        <v>299</v>
      </c>
      <c r="N122" s="37">
        <v>310</v>
      </c>
      <c r="O122" s="48">
        <f t="shared" si="45"/>
        <v>1435.39</v>
      </c>
      <c r="P122" s="49">
        <v>5556.35</v>
      </c>
      <c r="Q122" s="38" t="s">
        <v>198</v>
      </c>
      <c r="R122" s="37" t="e">
        <f t="shared" si="46"/>
        <v>#REF!</v>
      </c>
      <c r="S122" s="37" t="e">
        <f t="shared" si="67"/>
        <v>#REF!</v>
      </c>
      <c r="T122" s="37" t="e">
        <f t="shared" si="47"/>
        <v>#REF!</v>
      </c>
      <c r="U122" s="37" t="e">
        <f t="shared" si="48"/>
        <v>#REF!</v>
      </c>
      <c r="V122" s="37" t="e">
        <f t="shared" si="49"/>
        <v>#REF!</v>
      </c>
      <c r="W122" s="37" t="e">
        <f t="shared" si="50"/>
        <v>#REF!</v>
      </c>
      <c r="X122" s="37" t="e">
        <f t="shared" si="51"/>
        <v>#REF!</v>
      </c>
      <c r="Y122" s="37" t="e">
        <f t="shared" si="52"/>
        <v>#REF!</v>
      </c>
      <c r="Z122" s="37" t="e">
        <f t="shared" si="53"/>
        <v>#REF!</v>
      </c>
      <c r="AR122" s="41">
        <f t="shared" si="54"/>
        <v>4.630291666666667</v>
      </c>
      <c r="AS122" s="42">
        <f t="shared" si="56"/>
        <v>220</v>
      </c>
      <c r="AT122" s="50">
        <f t="shared" si="55"/>
        <v>1018.66</v>
      </c>
      <c r="AU122" s="50"/>
      <c r="AV122" s="50"/>
      <c r="AW122" s="50"/>
      <c r="AX122" s="50"/>
      <c r="AY122" s="51"/>
    </row>
    <row r="123" spans="1:51" ht="15">
      <c r="A123" s="37">
        <v>2</v>
      </c>
      <c r="B123" s="37">
        <v>0</v>
      </c>
      <c r="C123" s="38" t="s">
        <v>214</v>
      </c>
      <c r="D123" s="37" t="s">
        <v>79</v>
      </c>
      <c r="E123" s="37" t="s">
        <v>23</v>
      </c>
      <c r="F123" s="46" t="e">
        <f>IF(#REF!="","",IF(C123=#REF!,A123*360+B123*30,""))</f>
        <v>#REF!</v>
      </c>
      <c r="G123" s="46" t="e">
        <f t="shared" si="65"/>
        <v>#REF!</v>
      </c>
      <c r="H123" s="46" t="e">
        <f>IF(D123=#REF!,IF(C123=#REF!,Calcul_périodes!$AI$8,0))</f>
        <v>#REF!</v>
      </c>
      <c r="I123" s="46" t="e">
        <f>IF(D123=#REF!,IF(C123=#REF!,Calcul_périodes!$AI$16,0))</f>
        <v>#REF!</v>
      </c>
      <c r="J123" s="46" t="e">
        <f>IF(D123=#REF!,IF(C123=#REF!,Calcul_périodes!$AI$24,0))</f>
        <v>#REF!</v>
      </c>
      <c r="K123" s="46" t="e">
        <f t="shared" si="64"/>
        <v>#REF!</v>
      </c>
      <c r="L123" s="47" t="e">
        <f t="shared" si="44"/>
        <v>#REF!</v>
      </c>
      <c r="M123" s="37">
        <v>303</v>
      </c>
      <c r="N123" s="37">
        <v>311</v>
      </c>
      <c r="O123" s="48">
        <f t="shared" si="45"/>
        <v>1440.02</v>
      </c>
      <c r="P123" s="49">
        <v>5556.35</v>
      </c>
      <c r="Q123" s="38" t="s">
        <v>199</v>
      </c>
      <c r="R123" s="37" t="e">
        <f t="shared" si="46"/>
        <v>#REF!</v>
      </c>
      <c r="S123" s="37" t="e">
        <f t="shared" si="67"/>
        <v>#REF!</v>
      </c>
      <c r="T123" s="37" t="e">
        <f t="shared" si="47"/>
        <v>#REF!</v>
      </c>
      <c r="U123" s="37" t="e">
        <f t="shared" si="48"/>
        <v>#REF!</v>
      </c>
      <c r="V123" s="37" t="e">
        <f t="shared" si="49"/>
        <v>#REF!</v>
      </c>
      <c r="W123" s="37" t="e">
        <f t="shared" si="50"/>
        <v>#REF!</v>
      </c>
      <c r="X123" s="37" t="e">
        <f t="shared" si="51"/>
        <v>#REF!</v>
      </c>
      <c r="Y123" s="37" t="e">
        <f t="shared" si="52"/>
        <v>#REF!</v>
      </c>
      <c r="Z123" s="37" t="e">
        <f t="shared" si="53"/>
        <v>#REF!</v>
      </c>
      <c r="AR123" s="41">
        <f t="shared" si="54"/>
        <v>4.630291666666667</v>
      </c>
      <c r="AS123" s="42">
        <f t="shared" si="56"/>
        <v>221</v>
      </c>
      <c r="AT123" s="50">
        <f t="shared" si="55"/>
        <v>1023.29</v>
      </c>
      <c r="AU123" s="50"/>
      <c r="AV123" s="50"/>
      <c r="AW123" s="50"/>
      <c r="AX123" s="50"/>
      <c r="AY123" s="51"/>
    </row>
    <row r="124" spans="1:51" ht="15">
      <c r="A124" s="37">
        <v>3</v>
      </c>
      <c r="B124" s="37">
        <v>0</v>
      </c>
      <c r="C124" s="38" t="s">
        <v>214</v>
      </c>
      <c r="D124" s="37" t="s">
        <v>79</v>
      </c>
      <c r="E124" s="37" t="s">
        <v>24</v>
      </c>
      <c r="F124" s="46" t="e">
        <f>IF(#REF!="","",IF(C124=#REF!,A124*360+B124*30,""))</f>
        <v>#REF!</v>
      </c>
      <c r="G124" s="46" t="e">
        <f t="shared" si="65"/>
        <v>#REF!</v>
      </c>
      <c r="H124" s="46" t="e">
        <f>IF(D124=#REF!,IF(C124=#REF!,Calcul_périodes!$AI$8,0))</f>
        <v>#REF!</v>
      </c>
      <c r="I124" s="46" t="e">
        <f>IF(D124=#REF!,IF(C124=#REF!,Calcul_périodes!$AI$16,0))</f>
        <v>#REF!</v>
      </c>
      <c r="J124" s="46" t="e">
        <f>IF(D124=#REF!,IF(C124=#REF!,Calcul_périodes!$AI$24,0))</f>
        <v>#REF!</v>
      </c>
      <c r="K124" s="46" t="e">
        <f t="shared" si="64"/>
        <v>#REF!</v>
      </c>
      <c r="L124" s="47" t="e">
        <f t="shared" si="44"/>
        <v>#REF!</v>
      </c>
      <c r="M124" s="37">
        <v>310</v>
      </c>
      <c r="N124" s="37">
        <v>312</v>
      </c>
      <c r="O124" s="48">
        <f t="shared" si="45"/>
        <v>1444.65</v>
      </c>
      <c r="P124" s="49">
        <v>5556.35</v>
      </c>
      <c r="Q124" s="38" t="s">
        <v>200</v>
      </c>
      <c r="R124" s="37" t="e">
        <f t="shared" si="46"/>
        <v>#REF!</v>
      </c>
      <c r="S124" s="37" t="e">
        <f t="shared" si="67"/>
        <v>#REF!</v>
      </c>
      <c r="T124" s="37" t="e">
        <f t="shared" si="47"/>
        <v>#REF!</v>
      </c>
      <c r="U124" s="37" t="e">
        <f t="shared" si="48"/>
        <v>#REF!</v>
      </c>
      <c r="V124" s="37" t="e">
        <f t="shared" si="49"/>
        <v>#REF!</v>
      </c>
      <c r="W124" s="37" t="e">
        <f t="shared" si="50"/>
        <v>#REF!</v>
      </c>
      <c r="X124" s="37" t="e">
        <f t="shared" si="51"/>
        <v>#REF!</v>
      </c>
      <c r="Y124" s="37" t="e">
        <f t="shared" si="52"/>
        <v>#REF!</v>
      </c>
      <c r="Z124" s="37" t="e">
        <f t="shared" si="53"/>
        <v>#REF!</v>
      </c>
      <c r="AR124" s="41">
        <f t="shared" si="54"/>
        <v>4.630291666666667</v>
      </c>
      <c r="AS124" s="42">
        <f t="shared" si="56"/>
        <v>222</v>
      </c>
      <c r="AT124" s="50">
        <f t="shared" si="55"/>
        <v>1027.92</v>
      </c>
      <c r="AU124" s="50"/>
      <c r="AV124" s="50"/>
      <c r="AW124" s="50"/>
      <c r="AX124" s="50"/>
      <c r="AY124" s="51"/>
    </row>
    <row r="125" spans="1:51" ht="15">
      <c r="A125" s="37">
        <v>3</v>
      </c>
      <c r="B125" s="37">
        <v>0</v>
      </c>
      <c r="C125" s="38" t="s">
        <v>214</v>
      </c>
      <c r="D125" s="37" t="s">
        <v>79</v>
      </c>
      <c r="E125" s="37" t="s">
        <v>25</v>
      </c>
      <c r="F125" s="46" t="e">
        <f>IF(#REF!="","",IF(C125=#REF!,A125*360+B125*30,""))</f>
        <v>#REF!</v>
      </c>
      <c r="G125" s="46" t="e">
        <f t="shared" si="65"/>
        <v>#REF!</v>
      </c>
      <c r="H125" s="46" t="e">
        <f>IF(D125=#REF!,IF(C125=#REF!,Calcul_périodes!$AI$8,0))</f>
        <v>#REF!</v>
      </c>
      <c r="I125" s="46" t="e">
        <f>IF(D125=#REF!,IF(C125=#REF!,Calcul_périodes!$AI$16,0))</f>
        <v>#REF!</v>
      </c>
      <c r="J125" s="46" t="e">
        <f>IF(D125=#REF!,IF(C125=#REF!,Calcul_périodes!$AI$24,0))</f>
        <v>#REF!</v>
      </c>
      <c r="K125" s="46" t="e">
        <f t="shared" si="64"/>
        <v>#REF!</v>
      </c>
      <c r="L125" s="47" t="e">
        <f t="shared" si="44"/>
        <v>#REF!</v>
      </c>
      <c r="M125" s="37">
        <v>318</v>
      </c>
      <c r="N125" s="37">
        <v>313</v>
      </c>
      <c r="O125" s="48">
        <f t="shared" si="45"/>
        <v>1449.28</v>
      </c>
      <c r="P125" s="49">
        <v>5556.35</v>
      </c>
      <c r="Q125" s="38" t="s">
        <v>201</v>
      </c>
      <c r="R125" s="37" t="e">
        <f t="shared" si="46"/>
        <v>#REF!</v>
      </c>
      <c r="S125" s="37" t="e">
        <f t="shared" si="67"/>
        <v>#REF!</v>
      </c>
      <c r="T125" s="37" t="e">
        <f t="shared" si="47"/>
        <v>#REF!</v>
      </c>
      <c r="U125" s="37" t="e">
        <f t="shared" si="48"/>
        <v>#REF!</v>
      </c>
      <c r="V125" s="37" t="e">
        <f t="shared" si="49"/>
        <v>#REF!</v>
      </c>
      <c r="W125" s="37" t="e">
        <f t="shared" si="50"/>
        <v>#REF!</v>
      </c>
      <c r="X125" s="37" t="e">
        <f t="shared" si="51"/>
        <v>#REF!</v>
      </c>
      <c r="Y125" s="37" t="e">
        <f t="shared" si="52"/>
        <v>#REF!</v>
      </c>
      <c r="Z125" s="37" t="e">
        <f t="shared" si="53"/>
        <v>#REF!</v>
      </c>
      <c r="AR125" s="41">
        <f t="shared" si="54"/>
        <v>4.630291666666667</v>
      </c>
      <c r="AS125" s="42">
        <f t="shared" si="56"/>
        <v>223</v>
      </c>
      <c r="AT125" s="50">
        <f t="shared" si="55"/>
        <v>1032.55</v>
      </c>
      <c r="AU125" s="50"/>
      <c r="AV125" s="50"/>
      <c r="AW125" s="50"/>
      <c r="AX125" s="50"/>
      <c r="AY125" s="51"/>
    </row>
    <row r="126" spans="1:51" ht="15">
      <c r="A126" s="37">
        <v>3</v>
      </c>
      <c r="B126" s="37">
        <v>0</v>
      </c>
      <c r="C126" s="38" t="s">
        <v>214</v>
      </c>
      <c r="D126" s="37" t="s">
        <v>79</v>
      </c>
      <c r="E126" s="37" t="s">
        <v>26</v>
      </c>
      <c r="F126" s="46" t="e">
        <f>IF(#REF!="","",IF(C126=#REF!,A126*360+B126*30,""))</f>
        <v>#REF!</v>
      </c>
      <c r="G126" s="46" t="e">
        <f t="shared" si="65"/>
        <v>#REF!</v>
      </c>
      <c r="H126" s="46" t="e">
        <f>IF(D126=#REF!,IF(C126=#REF!,Calcul_périodes!$AI$8,0))</f>
        <v>#REF!</v>
      </c>
      <c r="I126" s="46" t="e">
        <f>IF(D126=#REF!,IF(C126=#REF!,Calcul_périodes!$AI$16,0))</f>
        <v>#REF!</v>
      </c>
      <c r="J126" s="46" t="e">
        <f>IF(D126=#REF!,IF(C126=#REF!,Calcul_périodes!$AI$24,0))</f>
        <v>#REF!</v>
      </c>
      <c r="K126" s="46" t="e">
        <f t="shared" si="64"/>
        <v>#REF!</v>
      </c>
      <c r="L126" s="47" t="e">
        <f t="shared" si="44"/>
        <v>#REF!</v>
      </c>
      <c r="M126" s="37">
        <v>328</v>
      </c>
      <c r="N126" s="37">
        <v>315</v>
      </c>
      <c r="O126" s="48">
        <f t="shared" si="45"/>
        <v>1458.54</v>
      </c>
      <c r="P126" s="49">
        <v>5556.35</v>
      </c>
      <c r="Q126" s="38" t="s">
        <v>202</v>
      </c>
      <c r="R126" s="37" t="e">
        <f t="shared" si="46"/>
        <v>#REF!</v>
      </c>
      <c r="S126" s="37" t="e">
        <f t="shared" si="67"/>
        <v>#REF!</v>
      </c>
      <c r="T126" s="37" t="e">
        <f t="shared" si="47"/>
        <v>#REF!</v>
      </c>
      <c r="U126" s="37" t="e">
        <f t="shared" si="48"/>
        <v>#REF!</v>
      </c>
      <c r="V126" s="37" t="e">
        <f t="shared" si="49"/>
        <v>#REF!</v>
      </c>
      <c r="W126" s="37" t="e">
        <f t="shared" si="50"/>
        <v>#REF!</v>
      </c>
      <c r="X126" s="37" t="e">
        <f t="shared" si="51"/>
        <v>#REF!</v>
      </c>
      <c r="Y126" s="37" t="e">
        <f t="shared" si="52"/>
        <v>#REF!</v>
      </c>
      <c r="Z126" s="37" t="e">
        <f t="shared" si="53"/>
        <v>#REF!</v>
      </c>
      <c r="AR126" s="41">
        <f t="shared" si="54"/>
        <v>4.630291666666667</v>
      </c>
      <c r="AS126" s="42">
        <f t="shared" si="56"/>
        <v>224</v>
      </c>
      <c r="AT126" s="50">
        <f t="shared" si="55"/>
        <v>1037.18</v>
      </c>
      <c r="AU126" s="50"/>
      <c r="AV126" s="50"/>
      <c r="AW126" s="50"/>
      <c r="AX126" s="50"/>
      <c r="AY126" s="51"/>
    </row>
    <row r="127" spans="1:51" ht="15">
      <c r="A127" s="37">
        <v>4</v>
      </c>
      <c r="B127" s="37">
        <v>0</v>
      </c>
      <c r="C127" s="38" t="s">
        <v>214</v>
      </c>
      <c r="D127" s="37" t="s">
        <v>79</v>
      </c>
      <c r="E127" s="37" t="s">
        <v>27</v>
      </c>
      <c r="F127" s="46" t="e">
        <f>IF(#REF!="","",IF(C127=#REF!,A127*360+B127*30,""))</f>
        <v>#REF!</v>
      </c>
      <c r="G127" s="46" t="e">
        <f t="shared" si="65"/>
        <v>#REF!</v>
      </c>
      <c r="H127" s="46" t="e">
        <f>IF(D127=#REF!,IF(C127=#REF!,Calcul_périodes!$AI$8,0))</f>
        <v>#REF!</v>
      </c>
      <c r="I127" s="46" t="e">
        <f>IF(D127=#REF!,IF(C127=#REF!,Calcul_périodes!$AI$16,0))</f>
        <v>#REF!</v>
      </c>
      <c r="J127" s="46" t="e">
        <f>IF(D127=#REF!,IF(C127=#REF!,Calcul_périodes!$AI$24,0))</f>
        <v>#REF!</v>
      </c>
      <c r="K127" s="46" t="e">
        <f t="shared" si="64"/>
        <v>#REF!</v>
      </c>
      <c r="L127" s="47" t="e">
        <f t="shared" si="44"/>
        <v>#REF!</v>
      </c>
      <c r="M127" s="37">
        <v>337</v>
      </c>
      <c r="N127" s="37">
        <v>319</v>
      </c>
      <c r="O127" s="48">
        <f t="shared" si="45"/>
        <v>1477.06</v>
      </c>
      <c r="P127" s="49">
        <v>5556.35</v>
      </c>
      <c r="Q127" s="38" t="s">
        <v>203</v>
      </c>
      <c r="R127" s="37" t="e">
        <f t="shared" si="46"/>
        <v>#REF!</v>
      </c>
      <c r="S127" s="37" t="e">
        <f t="shared" si="67"/>
        <v>#REF!</v>
      </c>
      <c r="T127" s="37" t="e">
        <f t="shared" si="47"/>
        <v>#REF!</v>
      </c>
      <c r="U127" s="37" t="e">
        <f t="shared" si="48"/>
        <v>#REF!</v>
      </c>
      <c r="V127" s="37" t="e">
        <f t="shared" si="49"/>
        <v>#REF!</v>
      </c>
      <c r="W127" s="37" t="e">
        <f t="shared" si="50"/>
        <v>#REF!</v>
      </c>
      <c r="X127" s="37" t="e">
        <f t="shared" si="51"/>
        <v>#REF!</v>
      </c>
      <c r="Y127" s="37" t="e">
        <f t="shared" si="52"/>
        <v>#REF!</v>
      </c>
      <c r="Z127" s="37" t="e">
        <f t="shared" si="53"/>
        <v>#REF!</v>
      </c>
      <c r="AR127" s="41">
        <f t="shared" si="54"/>
        <v>4.630291666666667</v>
      </c>
      <c r="AS127" s="42">
        <f t="shared" si="56"/>
        <v>225</v>
      </c>
      <c r="AT127" s="50">
        <f t="shared" si="55"/>
        <v>1041.81</v>
      </c>
      <c r="AU127" s="50"/>
      <c r="AV127" s="50"/>
      <c r="AW127" s="50"/>
      <c r="AX127" s="50"/>
      <c r="AY127" s="51"/>
    </row>
    <row r="128" spans="1:51" ht="15">
      <c r="A128" s="37">
        <v>4</v>
      </c>
      <c r="B128" s="37">
        <v>0</v>
      </c>
      <c r="C128" s="38" t="s">
        <v>214</v>
      </c>
      <c r="D128" s="37" t="s">
        <v>79</v>
      </c>
      <c r="E128" s="37" t="s">
        <v>28</v>
      </c>
      <c r="F128" s="46" t="e">
        <f>IF(#REF!="","",IF(C128=#REF!,A128*360+B128*30,""))</f>
        <v>#REF!</v>
      </c>
      <c r="G128" s="46" t="e">
        <f t="shared" si="65"/>
        <v>#REF!</v>
      </c>
      <c r="H128" s="46" t="e">
        <f>IF(D128=#REF!,IF(C128=#REF!,Calcul_périodes!$AI$8,0))</f>
        <v>#REF!</v>
      </c>
      <c r="I128" s="46" t="e">
        <f>IF(D128=#REF!,IF(C128=#REF!,Calcul_périodes!$AI$16,0))</f>
        <v>#REF!</v>
      </c>
      <c r="J128" s="46" t="e">
        <f>IF(D128=#REF!,IF(C128=#REF!,Calcul_périodes!$AI$24,0))</f>
        <v>#REF!</v>
      </c>
      <c r="K128" s="46" t="e">
        <f t="shared" si="64"/>
        <v>#REF!</v>
      </c>
      <c r="L128" s="47" t="e">
        <f t="shared" si="44"/>
        <v>#REF!</v>
      </c>
      <c r="M128" s="37">
        <v>348</v>
      </c>
      <c r="N128" s="37">
        <v>326</v>
      </c>
      <c r="O128" s="48">
        <f t="shared" si="45"/>
        <v>1509.47</v>
      </c>
      <c r="P128" s="49">
        <v>5556.35</v>
      </c>
      <c r="Q128" s="38" t="s">
        <v>204</v>
      </c>
      <c r="R128" s="37" t="e">
        <f t="shared" si="46"/>
        <v>#REF!</v>
      </c>
      <c r="S128" s="37" t="e">
        <f t="shared" si="67"/>
        <v>#REF!</v>
      </c>
      <c r="T128" s="37" t="e">
        <f t="shared" si="47"/>
        <v>#REF!</v>
      </c>
      <c r="U128" s="37" t="e">
        <f t="shared" si="48"/>
        <v>#REF!</v>
      </c>
      <c r="V128" s="37" t="e">
        <f t="shared" si="49"/>
        <v>#REF!</v>
      </c>
      <c r="W128" s="37" t="e">
        <f t="shared" si="50"/>
        <v>#REF!</v>
      </c>
      <c r="X128" s="37" t="e">
        <f t="shared" si="51"/>
        <v>#REF!</v>
      </c>
      <c r="Y128" s="37" t="e">
        <f t="shared" si="52"/>
        <v>#REF!</v>
      </c>
      <c r="Z128" s="37" t="e">
        <f t="shared" si="53"/>
        <v>#REF!</v>
      </c>
      <c r="AR128" s="41">
        <f t="shared" si="54"/>
        <v>4.630291666666667</v>
      </c>
      <c r="AS128" s="42">
        <f t="shared" si="56"/>
        <v>226</v>
      </c>
      <c r="AT128" s="50">
        <f t="shared" si="55"/>
        <v>1046.44</v>
      </c>
      <c r="AU128" s="50"/>
      <c r="AV128" s="50"/>
      <c r="AW128" s="50"/>
      <c r="AX128" s="50"/>
      <c r="AY128" s="51"/>
    </row>
    <row r="129" spans="1:51" ht="15">
      <c r="A129" s="37">
        <v>4</v>
      </c>
      <c r="B129" s="37">
        <v>0</v>
      </c>
      <c r="C129" s="38" t="s">
        <v>214</v>
      </c>
      <c r="D129" s="37" t="s">
        <v>79</v>
      </c>
      <c r="E129" s="37" t="s">
        <v>29</v>
      </c>
      <c r="F129" s="46" t="e">
        <f>IF(#REF!="","",IF(C129=#REF!,A129*360+B129*30,""))</f>
        <v>#REF!</v>
      </c>
      <c r="G129" s="46" t="e">
        <f t="shared" si="65"/>
        <v>#REF!</v>
      </c>
      <c r="H129" s="46" t="e">
        <f>IF(D129=#REF!,IF(C129=#REF!,Calcul_périodes!$AI$8,0))</f>
        <v>#REF!</v>
      </c>
      <c r="I129" s="46" t="e">
        <f>IF(D129=#REF!,IF(C129=#REF!,Calcul_périodes!$AI$16,0))</f>
        <v>#REF!</v>
      </c>
      <c r="J129" s="46" t="e">
        <f>IF(D129=#REF!,IF(C129=#REF!,Calcul_périodes!$AI$24,0))</f>
        <v>#REF!</v>
      </c>
      <c r="K129" s="46" t="e">
        <f t="shared" si="64"/>
        <v>#REF!</v>
      </c>
      <c r="L129" s="47" t="e">
        <f t="shared" si="44"/>
        <v>#REF!</v>
      </c>
      <c r="M129" s="37">
        <v>364</v>
      </c>
      <c r="N129" s="37">
        <v>338</v>
      </c>
      <c r="O129" s="48">
        <f t="shared" si="45"/>
        <v>1565.03</v>
      </c>
      <c r="P129" s="49">
        <v>5556.35</v>
      </c>
      <c r="Q129" s="38" t="s">
        <v>205</v>
      </c>
      <c r="R129" s="37" t="e">
        <f t="shared" si="46"/>
        <v>#REF!</v>
      </c>
      <c r="S129" s="37" t="e">
        <f t="shared" si="67"/>
        <v>#REF!</v>
      </c>
      <c r="T129" s="37" t="e">
        <f t="shared" si="47"/>
        <v>#REF!</v>
      </c>
      <c r="U129" s="37" t="e">
        <f t="shared" si="48"/>
        <v>#REF!</v>
      </c>
      <c r="V129" s="37" t="e">
        <f t="shared" si="49"/>
        <v>#REF!</v>
      </c>
      <c r="W129" s="37" t="e">
        <f t="shared" si="50"/>
        <v>#REF!</v>
      </c>
      <c r="X129" s="37" t="e">
        <f t="shared" si="51"/>
        <v>#REF!</v>
      </c>
      <c r="Y129" s="37" t="e">
        <f t="shared" si="52"/>
        <v>#REF!</v>
      </c>
      <c r="Z129" s="37" t="e">
        <f t="shared" si="53"/>
        <v>#REF!</v>
      </c>
      <c r="AR129" s="41">
        <f t="shared" si="54"/>
        <v>4.630291666666667</v>
      </c>
      <c r="AS129" s="42">
        <f t="shared" si="56"/>
        <v>227</v>
      </c>
      <c r="AT129" s="50">
        <f t="shared" si="55"/>
        <v>1051.07</v>
      </c>
      <c r="AU129" s="50"/>
      <c r="AV129" s="50"/>
      <c r="AW129" s="50"/>
      <c r="AX129" s="50"/>
      <c r="AY129" s="51"/>
    </row>
    <row r="130" spans="1:51" ht="15">
      <c r="A130" s="37">
        <v>4</v>
      </c>
      <c r="B130" s="37">
        <v>0</v>
      </c>
      <c r="C130" s="38" t="s">
        <v>214</v>
      </c>
      <c r="D130" s="37" t="s">
        <v>79</v>
      </c>
      <c r="E130" s="37" t="s">
        <v>30</v>
      </c>
      <c r="F130" s="46" t="e">
        <f>IF(#REF!="","",IF(C130=#REF!,A130*360+B130*30,""))</f>
        <v>#REF!</v>
      </c>
      <c r="G130" s="46" t="e">
        <f t="shared" si="65"/>
        <v>#REF!</v>
      </c>
      <c r="H130" s="46" t="e">
        <f>IF(D130=#REF!,IF(C130=#REF!,Calcul_périodes!$AI$8,0))</f>
        <v>#REF!</v>
      </c>
      <c r="I130" s="46" t="e">
        <f>IF(D130=#REF!,IF(C130=#REF!,Calcul_périodes!$AI$16,0))</f>
        <v>#REF!</v>
      </c>
      <c r="J130" s="46" t="e">
        <f>IF(D130=#REF!,IF(C130=#REF!,Calcul_périodes!$AI$24,0))</f>
        <v>#REF!</v>
      </c>
      <c r="K130" s="46" t="e">
        <f t="shared" si="64"/>
        <v>#REF!</v>
      </c>
      <c r="L130" s="47" t="e">
        <f t="shared" si="44"/>
        <v>#REF!</v>
      </c>
      <c r="M130" s="37">
        <v>388</v>
      </c>
      <c r="N130" s="37">
        <v>355</v>
      </c>
      <c r="O130" s="48">
        <f t="shared" si="45"/>
        <v>1643.75</v>
      </c>
      <c r="P130" s="49">
        <v>5556.35</v>
      </c>
      <c r="Q130" s="38" t="s">
        <v>206</v>
      </c>
      <c r="R130" s="37" t="e">
        <f t="shared" si="46"/>
        <v>#REF!</v>
      </c>
      <c r="S130" s="37" t="e">
        <f t="shared" si="67"/>
        <v>#REF!</v>
      </c>
      <c r="T130" s="37" t="e">
        <f t="shared" si="47"/>
        <v>#REF!</v>
      </c>
      <c r="U130" s="37" t="e">
        <f t="shared" si="48"/>
        <v>#REF!</v>
      </c>
      <c r="V130" s="37" t="e">
        <f t="shared" si="49"/>
        <v>#REF!</v>
      </c>
      <c r="W130" s="37" t="e">
        <f t="shared" si="50"/>
        <v>#REF!</v>
      </c>
      <c r="X130" s="37" t="e">
        <f t="shared" si="51"/>
        <v>#REF!</v>
      </c>
      <c r="Y130" s="37" t="e">
        <f t="shared" si="52"/>
        <v>#REF!</v>
      </c>
      <c r="Z130" s="37" t="e">
        <f t="shared" si="53"/>
        <v>#REF!</v>
      </c>
      <c r="AR130" s="41">
        <f t="shared" si="54"/>
        <v>4.630291666666667</v>
      </c>
      <c r="AS130" s="42">
        <f t="shared" si="56"/>
        <v>228</v>
      </c>
      <c r="AT130" s="50">
        <f t="shared" si="55"/>
        <v>1055.7</v>
      </c>
      <c r="AU130" s="50"/>
      <c r="AV130" s="50"/>
      <c r="AW130" s="50"/>
      <c r="AX130" s="50"/>
      <c r="AY130" s="51"/>
    </row>
    <row r="131" spans="1:51" ht="15">
      <c r="A131" s="37">
        <v>0</v>
      </c>
      <c r="B131" s="37">
        <v>0</v>
      </c>
      <c r="C131" s="38" t="s">
        <v>215</v>
      </c>
      <c r="D131" s="37" t="s">
        <v>81</v>
      </c>
      <c r="E131" s="37" t="s">
        <v>32</v>
      </c>
      <c r="F131" s="46" t="e">
        <f>IF(#REF!="","",IF(C131=#REF!,A131*360+B131*30,""))</f>
        <v>#REF!</v>
      </c>
      <c r="G131" s="46" t="e">
        <f>F131</f>
        <v>#REF!</v>
      </c>
      <c r="H131" s="46" t="e">
        <f>IF(D131=#REF!,IF(C131=#REF!,Calcul_périodes!$AI$8,0))</f>
        <v>#REF!</v>
      </c>
      <c r="I131" s="46" t="e">
        <f>IF(D131=#REF!,IF(C131=#REF!,Calcul_périodes!$AI$16,0))</f>
        <v>#REF!</v>
      </c>
      <c r="J131" s="46" t="e">
        <f>IF(D131=#REF!,IF(C131=#REF!,Calcul_périodes!$AI$24,0))</f>
        <v>#REF!</v>
      </c>
      <c r="K131" s="46" t="e">
        <f aca="true" t="shared" si="68" ref="K131:K194">IF(F131="","",H131+I131+J131)</f>
        <v>#REF!</v>
      </c>
      <c r="L131" s="47" t="e">
        <f aca="true" t="shared" si="69" ref="L131:L194">IF(G131="","",IF(K131&lt;360,360,VLOOKUP(K131,$G$2:$G$800,1,TRUE)))</f>
        <v>#REF!</v>
      </c>
      <c r="M131" s="37">
        <v>325</v>
      </c>
      <c r="N131" s="37">
        <v>314</v>
      </c>
      <c r="O131" s="48">
        <f aca="true" t="shared" si="70" ref="O131:O194">ROUNDDOWN(N131*P131/12/100,2)</f>
        <v>1453.91</v>
      </c>
      <c r="P131" s="49">
        <v>5556.35</v>
      </c>
      <c r="Q131" s="38" t="s">
        <v>196</v>
      </c>
      <c r="R131" s="37" t="e">
        <f aca="true" t="shared" si="71" ref="R131:R194">IF(K131="","",IF(AND(K131&gt;=G131,K131&lt;=G132),"OUI","NON"))</f>
        <v>#REF!</v>
      </c>
      <c r="S131" s="37" t="e">
        <f>IF(R131="OUI",IF(K131&gt;=360,K131-L131,IF(K131&lt;360,K131,0)))</f>
        <v>#REF!</v>
      </c>
      <c r="T131" s="37" t="e">
        <f aca="true" t="shared" si="72" ref="T131:T194">INT(S131/360)</f>
        <v>#REF!</v>
      </c>
      <c r="U131" s="37" t="e">
        <f aca="true" t="shared" si="73" ref="U131:U194">INT((S131-T131*360)/30)</f>
        <v>#REF!</v>
      </c>
      <c r="V131" s="37" t="e">
        <f aca="true" t="shared" si="74" ref="V131:V194">INT(S131-T131*360-U131*30)</f>
        <v>#REF!</v>
      </c>
      <c r="W131" s="37" t="e">
        <f aca="true" t="shared" si="75" ref="W131:W194">IF(X131&gt;12,T131+1,T131)</f>
        <v>#REF!</v>
      </c>
      <c r="X131" s="37" t="e">
        <f aca="true" t="shared" si="76" ref="X131:X194">IF(V131&gt;=30,U131+1,U131)</f>
        <v>#REF!</v>
      </c>
      <c r="Y131" s="37" t="e">
        <f aca="true" t="shared" si="77" ref="Y131:Y194">IF(V131&gt;=30,0,V131)</f>
        <v>#REF!</v>
      </c>
      <c r="Z131" s="37" t="e">
        <f aca="true" t="shared" si="78" ref="Z131:Z194">CONCATENATE(W131," an(s) ",X131," mois ",Y131," jour(s)")</f>
        <v>#REF!</v>
      </c>
      <c r="AR131" s="41">
        <f aca="true" t="shared" si="79" ref="AR131:AR194">5556.35/12/100</f>
        <v>4.630291666666667</v>
      </c>
      <c r="AS131" s="42">
        <f t="shared" si="56"/>
        <v>229</v>
      </c>
      <c r="AT131" s="50">
        <f aca="true" t="shared" si="80" ref="AT131:AT194">ROUNDDOWN(AS131*AR131,2)</f>
        <v>1060.33</v>
      </c>
      <c r="AU131" s="50"/>
      <c r="AV131" s="50"/>
      <c r="AW131" s="50"/>
      <c r="AX131" s="50"/>
      <c r="AY131" s="51"/>
    </row>
    <row r="132" spans="1:51" ht="15">
      <c r="A132" s="37">
        <v>1</v>
      </c>
      <c r="B132" s="37">
        <v>0</v>
      </c>
      <c r="C132" s="38" t="s">
        <v>215</v>
      </c>
      <c r="D132" s="37" t="s">
        <v>81</v>
      </c>
      <c r="E132" s="37" t="s">
        <v>21</v>
      </c>
      <c r="F132" s="46" t="e">
        <f>IF(#REF!="","",IF(C132=#REF!,A132*360+B132*30,""))</f>
        <v>#REF!</v>
      </c>
      <c r="G132" s="46" t="e">
        <f aca="true" t="shared" si="81" ref="G132:G194">IF(F132="","",G131+F132)</f>
        <v>#REF!</v>
      </c>
      <c r="H132" s="46" t="e">
        <f>IF(D132=#REF!,IF(C132=#REF!,Calcul_périodes!$AI$8,0))</f>
        <v>#REF!</v>
      </c>
      <c r="I132" s="46" t="e">
        <f>IF(D132=#REF!,IF(C132=#REF!,Calcul_périodes!$AI$16,0))</f>
        <v>#REF!</v>
      </c>
      <c r="J132" s="46" t="e">
        <f>IF(D132=#REF!,IF(C132=#REF!,Calcul_périodes!$AI$24,0))</f>
        <v>#REF!</v>
      </c>
      <c r="K132" s="46" t="e">
        <f t="shared" si="68"/>
        <v>#REF!</v>
      </c>
      <c r="L132" s="47" t="e">
        <f t="shared" si="69"/>
        <v>#REF!</v>
      </c>
      <c r="M132" s="37">
        <v>333</v>
      </c>
      <c r="N132" s="37">
        <v>316</v>
      </c>
      <c r="O132" s="48">
        <f t="shared" si="70"/>
        <v>1463.17</v>
      </c>
      <c r="P132" s="49">
        <v>5556.35</v>
      </c>
      <c r="Q132" s="38" t="s">
        <v>197</v>
      </c>
      <c r="R132" s="37" t="e">
        <f t="shared" si="71"/>
        <v>#REF!</v>
      </c>
      <c r="S132" s="37" t="e">
        <f aca="true" t="shared" si="82" ref="S132:S143">IF(R132="OUI",IF(K132&gt;=360,K132-L132,IF(K132&lt;360,K132,0)))</f>
        <v>#REF!</v>
      </c>
      <c r="T132" s="37" t="e">
        <f t="shared" si="72"/>
        <v>#REF!</v>
      </c>
      <c r="U132" s="37" t="e">
        <f t="shared" si="73"/>
        <v>#REF!</v>
      </c>
      <c r="V132" s="37" t="e">
        <f t="shared" si="74"/>
        <v>#REF!</v>
      </c>
      <c r="W132" s="37" t="e">
        <f t="shared" si="75"/>
        <v>#REF!</v>
      </c>
      <c r="X132" s="37" t="e">
        <f t="shared" si="76"/>
        <v>#REF!</v>
      </c>
      <c r="Y132" s="37" t="e">
        <f t="shared" si="77"/>
        <v>#REF!</v>
      </c>
      <c r="Z132" s="37" t="e">
        <f t="shared" si="78"/>
        <v>#REF!</v>
      </c>
      <c r="AR132" s="41">
        <f t="shared" si="79"/>
        <v>4.630291666666667</v>
      </c>
      <c r="AS132" s="42">
        <f aca="true" t="shared" si="83" ref="AS132:AS195">AS131+1</f>
        <v>230</v>
      </c>
      <c r="AT132" s="50">
        <f t="shared" si="80"/>
        <v>1064.96</v>
      </c>
      <c r="AU132" s="50"/>
      <c r="AV132" s="50"/>
      <c r="AW132" s="50"/>
      <c r="AX132" s="50"/>
      <c r="AY132" s="51"/>
    </row>
    <row r="133" spans="1:51" ht="15">
      <c r="A133" s="37">
        <v>2</v>
      </c>
      <c r="B133" s="37">
        <v>0</v>
      </c>
      <c r="C133" s="38" t="s">
        <v>215</v>
      </c>
      <c r="D133" s="37" t="s">
        <v>81</v>
      </c>
      <c r="E133" s="37" t="s">
        <v>22</v>
      </c>
      <c r="F133" s="46" t="e">
        <f>IF(#REF!="","",IF(C133=#REF!,A133*360+B133*30,""))</f>
        <v>#REF!</v>
      </c>
      <c r="G133" s="46" t="e">
        <f t="shared" si="81"/>
        <v>#REF!</v>
      </c>
      <c r="H133" s="46" t="e">
        <f>IF(D133=#REF!,IF(C133=#REF!,Calcul_périodes!$AI$8,0))</f>
        <v>#REF!</v>
      </c>
      <c r="I133" s="46" t="e">
        <f>IF(D133=#REF!,IF(C133=#REF!,Calcul_périodes!$AI$16,0))</f>
        <v>#REF!</v>
      </c>
      <c r="J133" s="46" t="e">
        <f>IF(D133=#REF!,IF(C133=#REF!,Calcul_périodes!$AI$24,0))</f>
        <v>#REF!</v>
      </c>
      <c r="K133" s="46" t="e">
        <f t="shared" si="68"/>
        <v>#REF!</v>
      </c>
      <c r="L133" s="47" t="e">
        <f t="shared" si="69"/>
        <v>#REF!</v>
      </c>
      <c r="M133" s="37">
        <v>347</v>
      </c>
      <c r="N133" s="37">
        <v>325</v>
      </c>
      <c r="O133" s="48">
        <f t="shared" si="70"/>
        <v>1504.84</v>
      </c>
      <c r="P133" s="49">
        <v>5556.35</v>
      </c>
      <c r="Q133" s="38" t="s">
        <v>198</v>
      </c>
      <c r="R133" s="37" t="e">
        <f t="shared" si="71"/>
        <v>#REF!</v>
      </c>
      <c r="S133" s="37" t="e">
        <f t="shared" si="82"/>
        <v>#REF!</v>
      </c>
      <c r="T133" s="37" t="e">
        <f t="shared" si="72"/>
        <v>#REF!</v>
      </c>
      <c r="U133" s="37" t="e">
        <f t="shared" si="73"/>
        <v>#REF!</v>
      </c>
      <c r="V133" s="37" t="e">
        <f t="shared" si="74"/>
        <v>#REF!</v>
      </c>
      <c r="W133" s="37" t="e">
        <f t="shared" si="75"/>
        <v>#REF!</v>
      </c>
      <c r="X133" s="37" t="e">
        <f t="shared" si="76"/>
        <v>#REF!</v>
      </c>
      <c r="Y133" s="37" t="e">
        <f t="shared" si="77"/>
        <v>#REF!</v>
      </c>
      <c r="Z133" s="37" t="e">
        <f t="shared" si="78"/>
        <v>#REF!</v>
      </c>
      <c r="AR133" s="41">
        <f t="shared" si="79"/>
        <v>4.630291666666667</v>
      </c>
      <c r="AS133" s="42">
        <f t="shared" si="83"/>
        <v>231</v>
      </c>
      <c r="AT133" s="50">
        <f t="shared" si="80"/>
        <v>1069.59</v>
      </c>
      <c r="AU133" s="50"/>
      <c r="AV133" s="50"/>
      <c r="AW133" s="50"/>
      <c r="AX133" s="50"/>
      <c r="AY133" s="51"/>
    </row>
    <row r="134" spans="1:51" ht="15">
      <c r="A134" s="37">
        <v>2</v>
      </c>
      <c r="B134" s="37">
        <v>0</v>
      </c>
      <c r="C134" s="38" t="s">
        <v>215</v>
      </c>
      <c r="D134" s="37" t="s">
        <v>81</v>
      </c>
      <c r="E134" s="37" t="s">
        <v>23</v>
      </c>
      <c r="F134" s="46" t="e">
        <f>IF(#REF!="","",IF(C134=#REF!,A134*360+B134*30,""))</f>
        <v>#REF!</v>
      </c>
      <c r="G134" s="46" t="e">
        <f t="shared" si="81"/>
        <v>#REF!</v>
      </c>
      <c r="H134" s="46" t="e">
        <f>IF(D134=#REF!,IF(C134=#REF!,Calcul_périodes!$AI$8,0))</f>
        <v>#REF!</v>
      </c>
      <c r="I134" s="46" t="e">
        <f>IF(D134=#REF!,IF(C134=#REF!,Calcul_périodes!$AI$16,0))</f>
        <v>#REF!</v>
      </c>
      <c r="J134" s="46" t="e">
        <f>IF(D134=#REF!,IF(C134=#REF!,Calcul_périodes!$AI$24,0))</f>
        <v>#REF!</v>
      </c>
      <c r="K134" s="46" t="e">
        <f t="shared" si="68"/>
        <v>#REF!</v>
      </c>
      <c r="L134" s="47" t="e">
        <f t="shared" si="69"/>
        <v>#REF!</v>
      </c>
      <c r="M134" s="37">
        <v>359</v>
      </c>
      <c r="N134" s="37">
        <v>334</v>
      </c>
      <c r="O134" s="48">
        <f t="shared" si="70"/>
        <v>1546.51</v>
      </c>
      <c r="P134" s="49">
        <v>5556.35</v>
      </c>
      <c r="Q134" s="38" t="s">
        <v>199</v>
      </c>
      <c r="R134" s="37" t="e">
        <f t="shared" si="71"/>
        <v>#REF!</v>
      </c>
      <c r="S134" s="37" t="e">
        <f t="shared" si="82"/>
        <v>#REF!</v>
      </c>
      <c r="T134" s="37" t="e">
        <f t="shared" si="72"/>
        <v>#REF!</v>
      </c>
      <c r="U134" s="37" t="e">
        <f t="shared" si="73"/>
        <v>#REF!</v>
      </c>
      <c r="V134" s="37" t="e">
        <f t="shared" si="74"/>
        <v>#REF!</v>
      </c>
      <c r="W134" s="37" t="e">
        <f t="shared" si="75"/>
        <v>#REF!</v>
      </c>
      <c r="X134" s="37" t="e">
        <f t="shared" si="76"/>
        <v>#REF!</v>
      </c>
      <c r="Y134" s="37" t="e">
        <f t="shared" si="77"/>
        <v>#REF!</v>
      </c>
      <c r="Z134" s="37" t="e">
        <f t="shared" si="78"/>
        <v>#REF!</v>
      </c>
      <c r="AR134" s="41">
        <f t="shared" si="79"/>
        <v>4.630291666666667</v>
      </c>
      <c r="AS134" s="42">
        <f t="shared" si="83"/>
        <v>232</v>
      </c>
      <c r="AT134" s="50">
        <f t="shared" si="80"/>
        <v>1074.22</v>
      </c>
      <c r="AU134" s="50"/>
      <c r="AV134" s="50"/>
      <c r="AW134" s="50"/>
      <c r="AX134" s="50"/>
      <c r="AY134" s="51"/>
    </row>
    <row r="135" spans="1:51" ht="15">
      <c r="A135" s="37">
        <v>2</v>
      </c>
      <c r="B135" s="37">
        <v>0</v>
      </c>
      <c r="C135" s="38" t="s">
        <v>215</v>
      </c>
      <c r="D135" s="37" t="s">
        <v>81</v>
      </c>
      <c r="E135" s="37" t="s">
        <v>24</v>
      </c>
      <c r="F135" s="46" t="e">
        <f>IF(#REF!="","",IF(C135=#REF!,A135*360+B135*30,""))</f>
        <v>#REF!</v>
      </c>
      <c r="G135" s="46" t="e">
        <f t="shared" si="81"/>
        <v>#REF!</v>
      </c>
      <c r="H135" s="46" t="e">
        <f>IF(D135=#REF!,IF(C135=#REF!,Calcul_périodes!$AI$8,0))</f>
        <v>#REF!</v>
      </c>
      <c r="I135" s="46" t="e">
        <f>IF(D135=#REF!,IF(C135=#REF!,Calcul_périodes!$AI$16,0))</f>
        <v>#REF!</v>
      </c>
      <c r="J135" s="46" t="e">
        <f>IF(D135=#REF!,IF(C135=#REF!,Calcul_périodes!$AI$24,0))</f>
        <v>#REF!</v>
      </c>
      <c r="K135" s="46" t="e">
        <f t="shared" si="68"/>
        <v>#REF!</v>
      </c>
      <c r="L135" s="47" t="e">
        <f t="shared" si="69"/>
        <v>#REF!</v>
      </c>
      <c r="M135" s="37">
        <v>374</v>
      </c>
      <c r="N135" s="37">
        <v>345</v>
      </c>
      <c r="O135" s="48">
        <f t="shared" si="70"/>
        <v>1597.45</v>
      </c>
      <c r="P135" s="49">
        <v>5556.35</v>
      </c>
      <c r="Q135" s="38" t="s">
        <v>200</v>
      </c>
      <c r="R135" s="37" t="e">
        <f t="shared" si="71"/>
        <v>#REF!</v>
      </c>
      <c r="S135" s="37" t="e">
        <f t="shared" si="82"/>
        <v>#REF!</v>
      </c>
      <c r="T135" s="37" t="e">
        <f t="shared" si="72"/>
        <v>#REF!</v>
      </c>
      <c r="U135" s="37" t="e">
        <f t="shared" si="73"/>
        <v>#REF!</v>
      </c>
      <c r="V135" s="37" t="e">
        <f t="shared" si="74"/>
        <v>#REF!</v>
      </c>
      <c r="W135" s="37" t="e">
        <f t="shared" si="75"/>
        <v>#REF!</v>
      </c>
      <c r="X135" s="37" t="e">
        <f t="shared" si="76"/>
        <v>#REF!</v>
      </c>
      <c r="Y135" s="37" t="e">
        <f t="shared" si="77"/>
        <v>#REF!</v>
      </c>
      <c r="Z135" s="37" t="e">
        <f t="shared" si="78"/>
        <v>#REF!</v>
      </c>
      <c r="AR135" s="41">
        <f t="shared" si="79"/>
        <v>4.630291666666667</v>
      </c>
      <c r="AS135" s="42">
        <f t="shared" si="83"/>
        <v>233</v>
      </c>
      <c r="AT135" s="50">
        <f t="shared" si="80"/>
        <v>1078.85</v>
      </c>
      <c r="AU135" s="50"/>
      <c r="AV135" s="50"/>
      <c r="AW135" s="50"/>
      <c r="AX135" s="50"/>
      <c r="AY135" s="51"/>
    </row>
    <row r="136" spans="1:51" ht="15">
      <c r="A136" s="37">
        <v>3</v>
      </c>
      <c r="B136" s="37">
        <v>0</v>
      </c>
      <c r="C136" s="38" t="s">
        <v>215</v>
      </c>
      <c r="D136" s="37" t="s">
        <v>81</v>
      </c>
      <c r="E136" s="37" t="s">
        <v>25</v>
      </c>
      <c r="F136" s="46" t="e">
        <f>IF(#REF!="","",IF(C136=#REF!,A136*360+B136*30,""))</f>
        <v>#REF!</v>
      </c>
      <c r="G136" s="46" t="e">
        <f t="shared" si="81"/>
        <v>#REF!</v>
      </c>
      <c r="H136" s="46" t="e">
        <f>IF(D136=#REF!,IF(C136=#REF!,Calcul_périodes!$AI$8,0))</f>
        <v>#REF!</v>
      </c>
      <c r="I136" s="46" t="e">
        <f>IF(D136=#REF!,IF(C136=#REF!,Calcul_périodes!$AI$16,0))</f>
        <v>#REF!</v>
      </c>
      <c r="J136" s="46" t="e">
        <f>IF(D136=#REF!,IF(C136=#REF!,Calcul_périodes!$AI$24,0))</f>
        <v>#REF!</v>
      </c>
      <c r="K136" s="46" t="e">
        <f t="shared" si="68"/>
        <v>#REF!</v>
      </c>
      <c r="L136" s="47" t="e">
        <f t="shared" si="69"/>
        <v>#REF!</v>
      </c>
      <c r="M136" s="37">
        <v>393</v>
      </c>
      <c r="N136" s="37">
        <v>358</v>
      </c>
      <c r="O136" s="48">
        <f t="shared" si="70"/>
        <v>1657.64</v>
      </c>
      <c r="P136" s="49">
        <v>5556.35</v>
      </c>
      <c r="Q136" s="38" t="s">
        <v>201</v>
      </c>
      <c r="R136" s="37" t="e">
        <f t="shared" si="71"/>
        <v>#REF!</v>
      </c>
      <c r="S136" s="37" t="e">
        <f t="shared" si="82"/>
        <v>#REF!</v>
      </c>
      <c r="T136" s="37" t="e">
        <f t="shared" si="72"/>
        <v>#REF!</v>
      </c>
      <c r="U136" s="37" t="e">
        <f t="shared" si="73"/>
        <v>#REF!</v>
      </c>
      <c r="V136" s="37" t="e">
        <f t="shared" si="74"/>
        <v>#REF!</v>
      </c>
      <c r="W136" s="37" t="e">
        <f t="shared" si="75"/>
        <v>#REF!</v>
      </c>
      <c r="X136" s="37" t="e">
        <f t="shared" si="76"/>
        <v>#REF!</v>
      </c>
      <c r="Y136" s="37" t="e">
        <f t="shared" si="77"/>
        <v>#REF!</v>
      </c>
      <c r="Z136" s="37" t="e">
        <f t="shared" si="78"/>
        <v>#REF!</v>
      </c>
      <c r="AR136" s="41">
        <f t="shared" si="79"/>
        <v>4.630291666666667</v>
      </c>
      <c r="AS136" s="42">
        <f t="shared" si="83"/>
        <v>234</v>
      </c>
      <c r="AT136" s="50">
        <f t="shared" si="80"/>
        <v>1083.48</v>
      </c>
      <c r="AU136" s="50"/>
      <c r="AV136" s="50"/>
      <c r="AW136" s="50"/>
      <c r="AX136" s="50"/>
      <c r="AY136" s="51"/>
    </row>
    <row r="137" spans="1:51" ht="15">
      <c r="A137" s="37">
        <v>3</v>
      </c>
      <c r="B137" s="37">
        <v>0</v>
      </c>
      <c r="C137" s="38" t="s">
        <v>215</v>
      </c>
      <c r="D137" s="37" t="s">
        <v>81</v>
      </c>
      <c r="E137" s="37" t="s">
        <v>26</v>
      </c>
      <c r="F137" s="46" t="e">
        <f>IF(#REF!="","",IF(C137=#REF!,A137*360+B137*30,""))</f>
        <v>#REF!</v>
      </c>
      <c r="G137" s="46" t="e">
        <f t="shared" si="81"/>
        <v>#REF!</v>
      </c>
      <c r="H137" s="46" t="e">
        <f>IF(D137=#REF!,IF(C137=#REF!,Calcul_périodes!$AI$8,0))</f>
        <v>#REF!</v>
      </c>
      <c r="I137" s="46" t="e">
        <f>IF(D137=#REF!,IF(C137=#REF!,Calcul_périodes!$AI$16,0))</f>
        <v>#REF!</v>
      </c>
      <c r="J137" s="46" t="e">
        <f>IF(D137=#REF!,IF(C137=#REF!,Calcul_périodes!$AI$24,0))</f>
        <v>#REF!</v>
      </c>
      <c r="K137" s="46" t="e">
        <f t="shared" si="68"/>
        <v>#REF!</v>
      </c>
      <c r="L137" s="47" t="e">
        <f t="shared" si="69"/>
        <v>#REF!</v>
      </c>
      <c r="M137" s="37">
        <v>418</v>
      </c>
      <c r="N137" s="37">
        <v>371</v>
      </c>
      <c r="O137" s="48">
        <f t="shared" si="70"/>
        <v>1717.83</v>
      </c>
      <c r="P137" s="49">
        <v>5556.35</v>
      </c>
      <c r="Q137" s="38" t="s">
        <v>202</v>
      </c>
      <c r="R137" s="37" t="e">
        <f t="shared" si="71"/>
        <v>#REF!</v>
      </c>
      <c r="S137" s="37" t="e">
        <f t="shared" si="82"/>
        <v>#REF!</v>
      </c>
      <c r="T137" s="37" t="e">
        <f t="shared" si="72"/>
        <v>#REF!</v>
      </c>
      <c r="U137" s="37" t="e">
        <f t="shared" si="73"/>
        <v>#REF!</v>
      </c>
      <c r="V137" s="37" t="e">
        <f t="shared" si="74"/>
        <v>#REF!</v>
      </c>
      <c r="W137" s="37" t="e">
        <f t="shared" si="75"/>
        <v>#REF!</v>
      </c>
      <c r="X137" s="37" t="e">
        <f t="shared" si="76"/>
        <v>#REF!</v>
      </c>
      <c r="Y137" s="37" t="e">
        <f t="shared" si="77"/>
        <v>#REF!</v>
      </c>
      <c r="Z137" s="37" t="e">
        <f t="shared" si="78"/>
        <v>#REF!</v>
      </c>
      <c r="AR137" s="41">
        <f t="shared" si="79"/>
        <v>4.630291666666667</v>
      </c>
      <c r="AS137" s="42">
        <f t="shared" si="83"/>
        <v>235</v>
      </c>
      <c r="AT137" s="50">
        <f t="shared" si="80"/>
        <v>1088.11</v>
      </c>
      <c r="AU137" s="50"/>
      <c r="AV137" s="50"/>
      <c r="AW137" s="50"/>
      <c r="AX137" s="50"/>
      <c r="AY137" s="51"/>
    </row>
    <row r="138" spans="1:51" ht="15">
      <c r="A138" s="37">
        <v>3</v>
      </c>
      <c r="B138" s="37">
        <v>0</v>
      </c>
      <c r="C138" s="38" t="s">
        <v>215</v>
      </c>
      <c r="D138" s="37" t="s">
        <v>81</v>
      </c>
      <c r="E138" s="37" t="s">
        <v>27</v>
      </c>
      <c r="F138" s="46" t="e">
        <f>IF(#REF!="","",IF(C138=#REF!,A138*360+B138*30,""))</f>
        <v>#REF!</v>
      </c>
      <c r="G138" s="46" t="e">
        <f t="shared" si="81"/>
        <v>#REF!</v>
      </c>
      <c r="H138" s="46" t="e">
        <f>IF(D138=#REF!,IF(C138=#REF!,Calcul_périodes!$AI$8,0))</f>
        <v>#REF!</v>
      </c>
      <c r="I138" s="46" t="e">
        <f>IF(D138=#REF!,IF(C138=#REF!,Calcul_périodes!$AI$16,0))</f>
        <v>#REF!</v>
      </c>
      <c r="J138" s="46" t="e">
        <f>IF(D138=#REF!,IF(C138=#REF!,Calcul_périodes!$AI$24,0))</f>
        <v>#REF!</v>
      </c>
      <c r="K138" s="46" t="e">
        <f t="shared" si="68"/>
        <v>#REF!</v>
      </c>
      <c r="L138" s="47" t="e">
        <f t="shared" si="69"/>
        <v>#REF!</v>
      </c>
      <c r="M138" s="37">
        <v>436</v>
      </c>
      <c r="N138" s="37">
        <v>384</v>
      </c>
      <c r="O138" s="48">
        <f t="shared" si="70"/>
        <v>1778.03</v>
      </c>
      <c r="P138" s="49">
        <v>5556.35</v>
      </c>
      <c r="Q138" s="38" t="s">
        <v>203</v>
      </c>
      <c r="R138" s="37" t="e">
        <f t="shared" si="71"/>
        <v>#REF!</v>
      </c>
      <c r="S138" s="37" t="e">
        <f t="shared" si="82"/>
        <v>#REF!</v>
      </c>
      <c r="T138" s="37" t="e">
        <f t="shared" si="72"/>
        <v>#REF!</v>
      </c>
      <c r="U138" s="37" t="e">
        <f t="shared" si="73"/>
        <v>#REF!</v>
      </c>
      <c r="V138" s="37" t="e">
        <f t="shared" si="74"/>
        <v>#REF!</v>
      </c>
      <c r="W138" s="37" t="e">
        <f t="shared" si="75"/>
        <v>#REF!</v>
      </c>
      <c r="X138" s="37" t="e">
        <f t="shared" si="76"/>
        <v>#REF!</v>
      </c>
      <c r="Y138" s="37" t="e">
        <f t="shared" si="77"/>
        <v>#REF!</v>
      </c>
      <c r="Z138" s="37" t="e">
        <f t="shared" si="78"/>
        <v>#REF!</v>
      </c>
      <c r="AR138" s="41">
        <f t="shared" si="79"/>
        <v>4.630291666666667</v>
      </c>
      <c r="AS138" s="42">
        <f t="shared" si="83"/>
        <v>236</v>
      </c>
      <c r="AT138" s="50">
        <f t="shared" si="80"/>
        <v>1092.74</v>
      </c>
      <c r="AU138" s="50"/>
      <c r="AV138" s="50"/>
      <c r="AW138" s="50"/>
      <c r="AX138" s="50"/>
      <c r="AY138" s="51"/>
    </row>
    <row r="139" spans="1:51" ht="15">
      <c r="A139" s="37">
        <v>3</v>
      </c>
      <c r="B139" s="37">
        <v>0</v>
      </c>
      <c r="C139" s="38" t="s">
        <v>215</v>
      </c>
      <c r="D139" s="37" t="s">
        <v>81</v>
      </c>
      <c r="E139" s="37" t="s">
        <v>28</v>
      </c>
      <c r="F139" s="46" t="e">
        <f>IF(#REF!="","",IF(C139=#REF!,A139*360+B139*30,""))</f>
        <v>#REF!</v>
      </c>
      <c r="G139" s="46" t="e">
        <f t="shared" si="81"/>
        <v>#REF!</v>
      </c>
      <c r="H139" s="46" t="e">
        <f>IF(D139=#REF!,IF(C139=#REF!,Calcul_périodes!$AI$8,0))</f>
        <v>#REF!</v>
      </c>
      <c r="I139" s="46" t="e">
        <f>IF(D139=#REF!,IF(C139=#REF!,Calcul_périodes!$AI$16,0))</f>
        <v>#REF!</v>
      </c>
      <c r="J139" s="46" t="e">
        <f>IF(D139=#REF!,IF(C139=#REF!,Calcul_périodes!$AI$24,0))</f>
        <v>#REF!</v>
      </c>
      <c r="K139" s="46" t="e">
        <f t="shared" si="68"/>
        <v>#REF!</v>
      </c>
      <c r="L139" s="47" t="e">
        <f t="shared" si="69"/>
        <v>#REF!</v>
      </c>
      <c r="M139" s="37">
        <v>457</v>
      </c>
      <c r="N139" s="37">
        <v>400</v>
      </c>
      <c r="O139" s="48">
        <f t="shared" si="70"/>
        <v>1852.11</v>
      </c>
      <c r="P139" s="49">
        <v>5556.35</v>
      </c>
      <c r="Q139" s="38" t="s">
        <v>204</v>
      </c>
      <c r="R139" s="37" t="e">
        <f t="shared" si="71"/>
        <v>#REF!</v>
      </c>
      <c r="S139" s="37" t="e">
        <f t="shared" si="82"/>
        <v>#REF!</v>
      </c>
      <c r="T139" s="37" t="e">
        <f t="shared" si="72"/>
        <v>#REF!</v>
      </c>
      <c r="U139" s="37" t="e">
        <f t="shared" si="73"/>
        <v>#REF!</v>
      </c>
      <c r="V139" s="37" t="e">
        <f t="shared" si="74"/>
        <v>#REF!</v>
      </c>
      <c r="W139" s="37" t="e">
        <f t="shared" si="75"/>
        <v>#REF!</v>
      </c>
      <c r="X139" s="37" t="e">
        <f t="shared" si="76"/>
        <v>#REF!</v>
      </c>
      <c r="Y139" s="37" t="e">
        <f t="shared" si="77"/>
        <v>#REF!</v>
      </c>
      <c r="Z139" s="37" t="e">
        <f t="shared" si="78"/>
        <v>#REF!</v>
      </c>
      <c r="AR139" s="41">
        <f t="shared" si="79"/>
        <v>4.630291666666667</v>
      </c>
      <c r="AS139" s="42">
        <f t="shared" si="83"/>
        <v>237</v>
      </c>
      <c r="AT139" s="50">
        <f t="shared" si="80"/>
        <v>1097.37</v>
      </c>
      <c r="AU139" s="50"/>
      <c r="AV139" s="50"/>
      <c r="AW139" s="50"/>
      <c r="AX139" s="50"/>
      <c r="AY139" s="51"/>
    </row>
    <row r="140" spans="1:51" ht="15">
      <c r="A140" s="37">
        <v>3</v>
      </c>
      <c r="B140" s="37">
        <v>0</v>
      </c>
      <c r="C140" s="38" t="s">
        <v>215</v>
      </c>
      <c r="D140" s="37" t="s">
        <v>81</v>
      </c>
      <c r="E140" s="37" t="s">
        <v>29</v>
      </c>
      <c r="F140" s="46" t="e">
        <f>IF(#REF!="","",IF(C140=#REF!,A140*360+B140*30,""))</f>
        <v>#REF!</v>
      </c>
      <c r="G140" s="46" t="e">
        <f t="shared" si="81"/>
        <v>#REF!</v>
      </c>
      <c r="H140" s="46" t="e">
        <f>IF(D140=#REF!,IF(C140=#REF!,Calcul_périodes!$AI$8,0))</f>
        <v>#REF!</v>
      </c>
      <c r="I140" s="46" t="e">
        <f>IF(D140=#REF!,IF(C140=#REF!,Calcul_périodes!$AI$16,0))</f>
        <v>#REF!</v>
      </c>
      <c r="J140" s="46" t="e">
        <f>IF(D140=#REF!,IF(C140=#REF!,Calcul_périodes!$AI$24,0))</f>
        <v>#REF!</v>
      </c>
      <c r="K140" s="46" t="e">
        <f t="shared" si="68"/>
        <v>#REF!</v>
      </c>
      <c r="L140" s="47" t="e">
        <f t="shared" si="69"/>
        <v>#REF!</v>
      </c>
      <c r="M140" s="37">
        <v>486</v>
      </c>
      <c r="N140" s="37">
        <v>420</v>
      </c>
      <c r="O140" s="48">
        <f t="shared" si="70"/>
        <v>1944.72</v>
      </c>
      <c r="P140" s="49">
        <v>5556.35</v>
      </c>
      <c r="Q140" s="38" t="s">
        <v>205</v>
      </c>
      <c r="R140" s="37" t="e">
        <f t="shared" si="71"/>
        <v>#REF!</v>
      </c>
      <c r="S140" s="37" t="e">
        <f t="shared" si="82"/>
        <v>#REF!</v>
      </c>
      <c r="T140" s="37" t="e">
        <f t="shared" si="72"/>
        <v>#REF!</v>
      </c>
      <c r="U140" s="37" t="e">
        <f t="shared" si="73"/>
        <v>#REF!</v>
      </c>
      <c r="V140" s="37" t="e">
        <f t="shared" si="74"/>
        <v>#REF!</v>
      </c>
      <c r="W140" s="37" t="e">
        <f t="shared" si="75"/>
        <v>#REF!</v>
      </c>
      <c r="X140" s="37" t="e">
        <f t="shared" si="76"/>
        <v>#REF!</v>
      </c>
      <c r="Y140" s="37" t="e">
        <f t="shared" si="77"/>
        <v>#REF!</v>
      </c>
      <c r="Z140" s="37" t="e">
        <f t="shared" si="78"/>
        <v>#REF!</v>
      </c>
      <c r="AR140" s="41">
        <f t="shared" si="79"/>
        <v>4.630291666666667</v>
      </c>
      <c r="AS140" s="42">
        <f t="shared" si="83"/>
        <v>238</v>
      </c>
      <c r="AT140" s="50">
        <f t="shared" si="80"/>
        <v>1102</v>
      </c>
      <c r="AU140" s="50"/>
      <c r="AV140" s="50"/>
      <c r="AW140" s="50"/>
      <c r="AX140" s="50"/>
      <c r="AY140" s="51"/>
    </row>
    <row r="141" spans="1:51" ht="15">
      <c r="A141" s="37">
        <v>3</v>
      </c>
      <c r="B141" s="37">
        <v>0</v>
      </c>
      <c r="C141" s="38" t="s">
        <v>215</v>
      </c>
      <c r="D141" s="37" t="s">
        <v>81</v>
      </c>
      <c r="E141" s="37" t="s">
        <v>30</v>
      </c>
      <c r="F141" s="46" t="e">
        <f>IF(#REF!="","",IF(C141=#REF!,A141*360+B141*30,""))</f>
        <v>#REF!</v>
      </c>
      <c r="G141" s="46" t="e">
        <f t="shared" si="81"/>
        <v>#REF!</v>
      </c>
      <c r="H141" s="46" t="e">
        <f>IF(D141=#REF!,IF(C141=#REF!,Calcul_périodes!$AI$8,0))</f>
        <v>#REF!</v>
      </c>
      <c r="I141" s="46" t="e">
        <f>IF(D141=#REF!,IF(C141=#REF!,Calcul_périodes!$AI$16,0))</f>
        <v>#REF!</v>
      </c>
      <c r="J141" s="46" t="e">
        <f>IF(D141=#REF!,IF(C141=#REF!,Calcul_périodes!$AI$24,0))</f>
        <v>#REF!</v>
      </c>
      <c r="K141" s="46" t="e">
        <f t="shared" si="68"/>
        <v>#REF!</v>
      </c>
      <c r="L141" s="47" t="e">
        <f t="shared" si="69"/>
        <v>#REF!</v>
      </c>
      <c r="M141" s="37">
        <v>516</v>
      </c>
      <c r="N141" s="37">
        <v>443</v>
      </c>
      <c r="O141" s="48">
        <f t="shared" si="70"/>
        <v>2051.21</v>
      </c>
      <c r="P141" s="49">
        <v>5556.35</v>
      </c>
      <c r="Q141" s="38" t="s">
        <v>206</v>
      </c>
      <c r="R141" s="37" t="e">
        <f t="shared" si="71"/>
        <v>#REF!</v>
      </c>
      <c r="S141" s="37" t="e">
        <f t="shared" si="82"/>
        <v>#REF!</v>
      </c>
      <c r="T141" s="37" t="e">
        <f t="shared" si="72"/>
        <v>#REF!</v>
      </c>
      <c r="U141" s="37" t="e">
        <f t="shared" si="73"/>
        <v>#REF!</v>
      </c>
      <c r="V141" s="37" t="e">
        <f t="shared" si="74"/>
        <v>#REF!</v>
      </c>
      <c r="W141" s="37" t="e">
        <f t="shared" si="75"/>
        <v>#REF!</v>
      </c>
      <c r="X141" s="37" t="e">
        <f t="shared" si="76"/>
        <v>#REF!</v>
      </c>
      <c r="Y141" s="37" t="e">
        <f t="shared" si="77"/>
        <v>#REF!</v>
      </c>
      <c r="Z141" s="37" t="e">
        <f t="shared" si="78"/>
        <v>#REF!</v>
      </c>
      <c r="AR141" s="41">
        <f t="shared" si="79"/>
        <v>4.630291666666667</v>
      </c>
      <c r="AS141" s="42">
        <f t="shared" si="83"/>
        <v>239</v>
      </c>
      <c r="AT141" s="50">
        <f t="shared" si="80"/>
        <v>1106.63</v>
      </c>
      <c r="AU141" s="50"/>
      <c r="AV141" s="50"/>
      <c r="AW141" s="50"/>
      <c r="AX141" s="50"/>
      <c r="AY141" s="51"/>
    </row>
    <row r="142" spans="1:51" ht="15">
      <c r="A142" s="37">
        <v>4</v>
      </c>
      <c r="B142" s="37">
        <v>0</v>
      </c>
      <c r="C142" s="38" t="s">
        <v>215</v>
      </c>
      <c r="D142" s="37" t="s">
        <v>81</v>
      </c>
      <c r="E142" s="37" t="s">
        <v>33</v>
      </c>
      <c r="F142" s="46" t="e">
        <f>IF(#REF!="","",IF(C142=#REF!,A142*360+B142*30,""))</f>
        <v>#REF!</v>
      </c>
      <c r="G142" s="46" t="e">
        <f t="shared" si="81"/>
        <v>#REF!</v>
      </c>
      <c r="H142" s="46" t="e">
        <f>IF(D142=#REF!,IF(C142=#REF!,Calcul_périodes!$AI$8,0))</f>
        <v>#REF!</v>
      </c>
      <c r="I142" s="46" t="e">
        <f>IF(D142=#REF!,IF(C142=#REF!,Calcul_périodes!$AI$16,0))</f>
        <v>#REF!</v>
      </c>
      <c r="J142" s="46" t="e">
        <f>IF(D142=#REF!,IF(C142=#REF!,Calcul_périodes!$AI$24,0))</f>
        <v>#REF!</v>
      </c>
      <c r="K142" s="46" t="e">
        <f t="shared" si="68"/>
        <v>#REF!</v>
      </c>
      <c r="L142" s="47" t="e">
        <f t="shared" si="69"/>
        <v>#REF!</v>
      </c>
      <c r="M142" s="37">
        <v>548</v>
      </c>
      <c r="N142" s="37">
        <v>466</v>
      </c>
      <c r="O142" s="48">
        <f t="shared" si="70"/>
        <v>2157.71</v>
      </c>
      <c r="P142" s="49">
        <v>5556.35</v>
      </c>
      <c r="Q142" s="38" t="s">
        <v>207</v>
      </c>
      <c r="R142" s="37" t="e">
        <f t="shared" si="71"/>
        <v>#REF!</v>
      </c>
      <c r="S142" s="37" t="e">
        <f t="shared" si="82"/>
        <v>#REF!</v>
      </c>
      <c r="T142" s="37" t="e">
        <f t="shared" si="72"/>
        <v>#REF!</v>
      </c>
      <c r="U142" s="37" t="e">
        <f t="shared" si="73"/>
        <v>#REF!</v>
      </c>
      <c r="V142" s="37" t="e">
        <f t="shared" si="74"/>
        <v>#REF!</v>
      </c>
      <c r="W142" s="37" t="e">
        <f t="shared" si="75"/>
        <v>#REF!</v>
      </c>
      <c r="X142" s="37" t="e">
        <f t="shared" si="76"/>
        <v>#REF!</v>
      </c>
      <c r="Y142" s="37" t="e">
        <f t="shared" si="77"/>
        <v>#REF!</v>
      </c>
      <c r="Z142" s="37" t="e">
        <f t="shared" si="78"/>
        <v>#REF!</v>
      </c>
      <c r="AR142" s="41">
        <f t="shared" si="79"/>
        <v>4.630291666666667</v>
      </c>
      <c r="AS142" s="42">
        <f t="shared" si="83"/>
        <v>240</v>
      </c>
      <c r="AT142" s="50">
        <f t="shared" si="80"/>
        <v>1111.27</v>
      </c>
      <c r="AU142" s="50"/>
      <c r="AV142" s="50"/>
      <c r="AW142" s="50"/>
      <c r="AX142" s="50"/>
      <c r="AY142" s="51"/>
    </row>
    <row r="143" spans="1:51" ht="15">
      <c r="A143" s="37">
        <v>4</v>
      </c>
      <c r="B143" s="37">
        <v>0</v>
      </c>
      <c r="C143" s="38" t="s">
        <v>215</v>
      </c>
      <c r="D143" s="37" t="s">
        <v>81</v>
      </c>
      <c r="E143" s="37" t="s">
        <v>31</v>
      </c>
      <c r="F143" s="46" t="e">
        <f>IF(#REF!="","",IF(C143=#REF!,A143*360+B143*30,""))</f>
        <v>#REF!</v>
      </c>
      <c r="G143" s="46" t="e">
        <f t="shared" si="81"/>
        <v>#REF!</v>
      </c>
      <c r="H143" s="46" t="e">
        <f>IF(D143=#REF!,IF(C143=#REF!,Calcul_périodes!$AI$8,0))</f>
        <v>#REF!</v>
      </c>
      <c r="I143" s="46" t="e">
        <f>IF(D143=#REF!,IF(C143=#REF!,Calcul_périodes!$AI$16,0))</f>
        <v>#REF!</v>
      </c>
      <c r="J143" s="46" t="e">
        <f>IF(D143=#REF!,IF(C143=#REF!,Calcul_périodes!$AI$24,0))</f>
        <v>#REF!</v>
      </c>
      <c r="K143" s="46" t="e">
        <f t="shared" si="68"/>
        <v>#REF!</v>
      </c>
      <c r="L143" s="47" t="e">
        <f t="shared" si="69"/>
        <v>#REF!</v>
      </c>
      <c r="M143" s="37">
        <v>576</v>
      </c>
      <c r="N143" s="37">
        <v>486</v>
      </c>
      <c r="O143" s="48">
        <f t="shared" si="70"/>
        <v>2250.32</v>
      </c>
      <c r="P143" s="49">
        <v>5556.35</v>
      </c>
      <c r="Q143" s="38" t="s">
        <v>209</v>
      </c>
      <c r="R143" s="37" t="e">
        <f t="shared" si="71"/>
        <v>#REF!</v>
      </c>
      <c r="S143" s="37" t="e">
        <f t="shared" si="82"/>
        <v>#REF!</v>
      </c>
      <c r="T143" s="37" t="e">
        <f t="shared" si="72"/>
        <v>#REF!</v>
      </c>
      <c r="U143" s="37" t="e">
        <f t="shared" si="73"/>
        <v>#REF!</v>
      </c>
      <c r="V143" s="37" t="e">
        <f t="shared" si="74"/>
        <v>#REF!</v>
      </c>
      <c r="W143" s="37" t="e">
        <f t="shared" si="75"/>
        <v>#REF!</v>
      </c>
      <c r="X143" s="37" t="e">
        <f t="shared" si="76"/>
        <v>#REF!</v>
      </c>
      <c r="Y143" s="37" t="e">
        <f t="shared" si="77"/>
        <v>#REF!</v>
      </c>
      <c r="Z143" s="37" t="e">
        <f t="shared" si="78"/>
        <v>#REF!</v>
      </c>
      <c r="AR143" s="41">
        <f t="shared" si="79"/>
        <v>4.630291666666667</v>
      </c>
      <c r="AS143" s="42">
        <f t="shared" si="83"/>
        <v>241</v>
      </c>
      <c r="AT143" s="50">
        <f t="shared" si="80"/>
        <v>1115.9</v>
      </c>
      <c r="AU143" s="50"/>
      <c r="AV143" s="50"/>
      <c r="AW143" s="50"/>
      <c r="AX143" s="50"/>
      <c r="AY143" s="51"/>
    </row>
    <row r="144" spans="1:51" ht="15">
      <c r="A144" s="37">
        <v>0</v>
      </c>
      <c r="B144" s="37">
        <v>0</v>
      </c>
      <c r="C144" s="38" t="s">
        <v>70</v>
      </c>
      <c r="D144" s="37" t="s">
        <v>81</v>
      </c>
      <c r="E144" s="37" t="s">
        <v>32</v>
      </c>
      <c r="F144" s="46" t="e">
        <f>IF(#REF!="","",IF(C144=#REF!,A144*360+B144*30,""))</f>
        <v>#REF!</v>
      </c>
      <c r="G144" s="46" t="e">
        <f>F144</f>
        <v>#REF!</v>
      </c>
      <c r="H144" s="46" t="e">
        <f>IF(D144=#REF!,IF(C144=#REF!,Calcul_périodes!$AI$8,0))</f>
        <v>#REF!</v>
      </c>
      <c r="I144" s="46" t="e">
        <f>IF(D144=#REF!,IF(C144=#REF!,Calcul_périodes!$AI$16,0))</f>
        <v>#REF!</v>
      </c>
      <c r="J144" s="46" t="e">
        <f>IF(D144=#REF!,IF(C144=#REF!,Calcul_périodes!$AI$24,0))</f>
        <v>#REF!</v>
      </c>
      <c r="K144" s="46" t="e">
        <f t="shared" si="68"/>
        <v>#REF!</v>
      </c>
      <c r="L144" s="47" t="e">
        <f t="shared" si="69"/>
        <v>#REF!</v>
      </c>
      <c r="M144" s="37">
        <v>325</v>
      </c>
      <c r="N144" s="37">
        <v>314</v>
      </c>
      <c r="O144" s="48">
        <f t="shared" si="70"/>
        <v>1453.91</v>
      </c>
      <c r="P144" s="49">
        <v>5556.35</v>
      </c>
      <c r="Q144" s="38" t="s">
        <v>196</v>
      </c>
      <c r="R144" s="37" t="e">
        <f t="shared" si="71"/>
        <v>#REF!</v>
      </c>
      <c r="S144" s="37" t="e">
        <f>IF(R144="OUI",IF(K144&gt;=360,K144-L144,IF(K144&lt;360,K144,0)))</f>
        <v>#REF!</v>
      </c>
      <c r="T144" s="37" t="e">
        <f t="shared" si="72"/>
        <v>#REF!</v>
      </c>
      <c r="U144" s="37" t="e">
        <f t="shared" si="73"/>
        <v>#REF!</v>
      </c>
      <c r="V144" s="37" t="e">
        <f t="shared" si="74"/>
        <v>#REF!</v>
      </c>
      <c r="W144" s="37" t="e">
        <f t="shared" si="75"/>
        <v>#REF!</v>
      </c>
      <c r="X144" s="37" t="e">
        <f t="shared" si="76"/>
        <v>#REF!</v>
      </c>
      <c r="Y144" s="37" t="e">
        <f t="shared" si="77"/>
        <v>#REF!</v>
      </c>
      <c r="Z144" s="37" t="e">
        <f t="shared" si="78"/>
        <v>#REF!</v>
      </c>
      <c r="AR144" s="41">
        <f t="shared" si="79"/>
        <v>4.630291666666667</v>
      </c>
      <c r="AS144" s="42">
        <f t="shared" si="83"/>
        <v>242</v>
      </c>
      <c r="AT144" s="50">
        <f t="shared" si="80"/>
        <v>1120.53</v>
      </c>
      <c r="AU144" s="50"/>
      <c r="AV144" s="50"/>
      <c r="AW144" s="50"/>
      <c r="AX144" s="50"/>
      <c r="AY144" s="51"/>
    </row>
    <row r="145" spans="1:51" ht="15">
      <c r="A145" s="37">
        <v>1</v>
      </c>
      <c r="B145" s="37">
        <v>0</v>
      </c>
      <c r="C145" s="38" t="s">
        <v>70</v>
      </c>
      <c r="D145" s="37" t="s">
        <v>81</v>
      </c>
      <c r="E145" s="37" t="s">
        <v>21</v>
      </c>
      <c r="F145" s="46" t="e">
        <f>IF(#REF!="","",IF(C145=#REF!,A145*360+B145*30,""))</f>
        <v>#REF!</v>
      </c>
      <c r="G145" s="46" t="e">
        <f t="shared" si="81"/>
        <v>#REF!</v>
      </c>
      <c r="H145" s="46" t="e">
        <f>IF(D145=#REF!,IF(C145=#REF!,Calcul_périodes!$AI$8,0))</f>
        <v>#REF!</v>
      </c>
      <c r="I145" s="46" t="e">
        <f>IF(D145=#REF!,IF(C145=#REF!,Calcul_périodes!$AI$16,0))</f>
        <v>#REF!</v>
      </c>
      <c r="J145" s="46" t="e">
        <f>IF(D145=#REF!,IF(C145=#REF!,Calcul_périodes!$AI$24,0))</f>
        <v>#REF!</v>
      </c>
      <c r="K145" s="46" t="e">
        <f t="shared" si="68"/>
        <v>#REF!</v>
      </c>
      <c r="L145" s="47" t="e">
        <f t="shared" si="69"/>
        <v>#REF!</v>
      </c>
      <c r="M145" s="37">
        <v>333</v>
      </c>
      <c r="N145" s="37">
        <v>316</v>
      </c>
      <c r="O145" s="48">
        <f t="shared" si="70"/>
        <v>1463.17</v>
      </c>
      <c r="P145" s="49">
        <v>5556.35</v>
      </c>
      <c r="Q145" s="38" t="s">
        <v>197</v>
      </c>
      <c r="R145" s="37" t="e">
        <f t="shared" si="71"/>
        <v>#REF!</v>
      </c>
      <c r="S145" s="37" t="e">
        <f aca="true" t="shared" si="84" ref="S145:S156">IF(R145="OUI",IF(K145&gt;=360,K145-L145,IF(K145&lt;360,K145,0)))</f>
        <v>#REF!</v>
      </c>
      <c r="T145" s="37" t="e">
        <f t="shared" si="72"/>
        <v>#REF!</v>
      </c>
      <c r="U145" s="37" t="e">
        <f t="shared" si="73"/>
        <v>#REF!</v>
      </c>
      <c r="V145" s="37" t="e">
        <f t="shared" si="74"/>
        <v>#REF!</v>
      </c>
      <c r="W145" s="37" t="e">
        <f t="shared" si="75"/>
        <v>#REF!</v>
      </c>
      <c r="X145" s="37" t="e">
        <f t="shared" si="76"/>
        <v>#REF!</v>
      </c>
      <c r="Y145" s="37" t="e">
        <f t="shared" si="77"/>
        <v>#REF!</v>
      </c>
      <c r="Z145" s="37" t="e">
        <f t="shared" si="78"/>
        <v>#REF!</v>
      </c>
      <c r="AR145" s="41">
        <f t="shared" si="79"/>
        <v>4.630291666666667</v>
      </c>
      <c r="AS145" s="42">
        <f t="shared" si="83"/>
        <v>243</v>
      </c>
      <c r="AT145" s="50">
        <f t="shared" si="80"/>
        <v>1125.16</v>
      </c>
      <c r="AU145" s="50"/>
      <c r="AV145" s="50"/>
      <c r="AW145" s="50"/>
      <c r="AX145" s="50"/>
      <c r="AY145" s="51"/>
    </row>
    <row r="146" spans="1:51" ht="15">
      <c r="A146" s="37">
        <v>2</v>
      </c>
      <c r="B146" s="37">
        <v>0</v>
      </c>
      <c r="C146" s="38" t="s">
        <v>70</v>
      </c>
      <c r="D146" s="37" t="s">
        <v>81</v>
      </c>
      <c r="E146" s="37" t="s">
        <v>22</v>
      </c>
      <c r="F146" s="46" t="e">
        <f>IF(#REF!="","",IF(C146=#REF!,A146*360+B146*30,""))</f>
        <v>#REF!</v>
      </c>
      <c r="G146" s="46" t="e">
        <f t="shared" si="81"/>
        <v>#REF!</v>
      </c>
      <c r="H146" s="46" t="e">
        <f>IF(D146=#REF!,IF(C146=#REF!,Calcul_périodes!$AI$8,0))</f>
        <v>#REF!</v>
      </c>
      <c r="I146" s="46" t="e">
        <f>IF(D146=#REF!,IF(C146=#REF!,Calcul_périodes!$AI$16,0))</f>
        <v>#REF!</v>
      </c>
      <c r="J146" s="46" t="e">
        <f>IF(D146=#REF!,IF(C146=#REF!,Calcul_périodes!$AI$24,0))</f>
        <v>#REF!</v>
      </c>
      <c r="K146" s="46" t="e">
        <f t="shared" si="68"/>
        <v>#REF!</v>
      </c>
      <c r="L146" s="47" t="e">
        <f t="shared" si="69"/>
        <v>#REF!</v>
      </c>
      <c r="M146" s="37">
        <v>347</v>
      </c>
      <c r="N146" s="37">
        <v>325</v>
      </c>
      <c r="O146" s="48">
        <f t="shared" si="70"/>
        <v>1504.84</v>
      </c>
      <c r="P146" s="49">
        <v>5556.35</v>
      </c>
      <c r="Q146" s="38" t="s">
        <v>198</v>
      </c>
      <c r="R146" s="37" t="e">
        <f t="shared" si="71"/>
        <v>#REF!</v>
      </c>
      <c r="S146" s="37" t="e">
        <f t="shared" si="84"/>
        <v>#REF!</v>
      </c>
      <c r="T146" s="37" t="e">
        <f t="shared" si="72"/>
        <v>#REF!</v>
      </c>
      <c r="U146" s="37" t="e">
        <f t="shared" si="73"/>
        <v>#REF!</v>
      </c>
      <c r="V146" s="37" t="e">
        <f t="shared" si="74"/>
        <v>#REF!</v>
      </c>
      <c r="W146" s="37" t="e">
        <f t="shared" si="75"/>
        <v>#REF!</v>
      </c>
      <c r="X146" s="37" t="e">
        <f t="shared" si="76"/>
        <v>#REF!</v>
      </c>
      <c r="Y146" s="37" t="e">
        <f t="shared" si="77"/>
        <v>#REF!</v>
      </c>
      <c r="Z146" s="37" t="e">
        <f t="shared" si="78"/>
        <v>#REF!</v>
      </c>
      <c r="AR146" s="41">
        <f t="shared" si="79"/>
        <v>4.630291666666667</v>
      </c>
      <c r="AS146" s="42">
        <f t="shared" si="83"/>
        <v>244</v>
      </c>
      <c r="AT146" s="50">
        <f t="shared" si="80"/>
        <v>1129.79</v>
      </c>
      <c r="AU146" s="50"/>
      <c r="AV146" s="50"/>
      <c r="AW146" s="50"/>
      <c r="AX146" s="50"/>
      <c r="AY146" s="51"/>
    </row>
    <row r="147" spans="1:51" ht="15">
      <c r="A147" s="37">
        <v>2</v>
      </c>
      <c r="B147" s="37">
        <v>0</v>
      </c>
      <c r="C147" s="38" t="s">
        <v>70</v>
      </c>
      <c r="D147" s="37" t="s">
        <v>81</v>
      </c>
      <c r="E147" s="37" t="s">
        <v>23</v>
      </c>
      <c r="F147" s="46" t="e">
        <f>IF(#REF!="","",IF(C147=#REF!,A147*360+B147*30,""))</f>
        <v>#REF!</v>
      </c>
      <c r="G147" s="46" t="e">
        <f t="shared" si="81"/>
        <v>#REF!</v>
      </c>
      <c r="H147" s="46" t="e">
        <f>IF(D147=#REF!,IF(C147=#REF!,Calcul_périodes!$AI$8,0))</f>
        <v>#REF!</v>
      </c>
      <c r="I147" s="46" t="e">
        <f>IF(D147=#REF!,IF(C147=#REF!,Calcul_périodes!$AI$16,0))</f>
        <v>#REF!</v>
      </c>
      <c r="J147" s="46" t="e">
        <f>IF(D147=#REF!,IF(C147=#REF!,Calcul_périodes!$AI$24,0))</f>
        <v>#REF!</v>
      </c>
      <c r="K147" s="46" t="e">
        <f t="shared" si="68"/>
        <v>#REF!</v>
      </c>
      <c r="L147" s="47" t="e">
        <f t="shared" si="69"/>
        <v>#REF!</v>
      </c>
      <c r="M147" s="37">
        <v>359</v>
      </c>
      <c r="N147" s="37">
        <v>334</v>
      </c>
      <c r="O147" s="48">
        <f t="shared" si="70"/>
        <v>1546.51</v>
      </c>
      <c r="P147" s="49">
        <v>5556.35</v>
      </c>
      <c r="Q147" s="38" t="s">
        <v>199</v>
      </c>
      <c r="R147" s="37" t="e">
        <f t="shared" si="71"/>
        <v>#REF!</v>
      </c>
      <c r="S147" s="37" t="e">
        <f t="shared" si="84"/>
        <v>#REF!</v>
      </c>
      <c r="T147" s="37" t="e">
        <f t="shared" si="72"/>
        <v>#REF!</v>
      </c>
      <c r="U147" s="37" t="e">
        <f t="shared" si="73"/>
        <v>#REF!</v>
      </c>
      <c r="V147" s="37" t="e">
        <f t="shared" si="74"/>
        <v>#REF!</v>
      </c>
      <c r="W147" s="37" t="e">
        <f t="shared" si="75"/>
        <v>#REF!</v>
      </c>
      <c r="X147" s="37" t="e">
        <f t="shared" si="76"/>
        <v>#REF!</v>
      </c>
      <c r="Y147" s="37" t="e">
        <f t="shared" si="77"/>
        <v>#REF!</v>
      </c>
      <c r="Z147" s="37" t="e">
        <f t="shared" si="78"/>
        <v>#REF!</v>
      </c>
      <c r="AR147" s="41">
        <f t="shared" si="79"/>
        <v>4.630291666666667</v>
      </c>
      <c r="AS147" s="42">
        <f t="shared" si="83"/>
        <v>245</v>
      </c>
      <c r="AT147" s="50">
        <f t="shared" si="80"/>
        <v>1134.42</v>
      </c>
      <c r="AU147" s="50"/>
      <c r="AV147" s="50"/>
      <c r="AW147" s="50"/>
      <c r="AX147" s="50"/>
      <c r="AY147" s="51"/>
    </row>
    <row r="148" spans="1:51" ht="15">
      <c r="A148" s="37">
        <v>2</v>
      </c>
      <c r="B148" s="37">
        <v>0</v>
      </c>
      <c r="C148" s="38" t="s">
        <v>70</v>
      </c>
      <c r="D148" s="37" t="s">
        <v>81</v>
      </c>
      <c r="E148" s="37" t="s">
        <v>24</v>
      </c>
      <c r="F148" s="46" t="e">
        <f>IF(#REF!="","",IF(C148=#REF!,A148*360+B148*30,""))</f>
        <v>#REF!</v>
      </c>
      <c r="G148" s="46" t="e">
        <f t="shared" si="81"/>
        <v>#REF!</v>
      </c>
      <c r="H148" s="46" t="e">
        <f>IF(D148=#REF!,IF(C148=#REF!,Calcul_périodes!$AI$8,0))</f>
        <v>#REF!</v>
      </c>
      <c r="I148" s="46" t="e">
        <f>IF(D148=#REF!,IF(C148=#REF!,Calcul_périodes!$AI$16,0))</f>
        <v>#REF!</v>
      </c>
      <c r="J148" s="46" t="e">
        <f>IF(D148=#REF!,IF(C148=#REF!,Calcul_périodes!$AI$24,0))</f>
        <v>#REF!</v>
      </c>
      <c r="K148" s="46" t="e">
        <f t="shared" si="68"/>
        <v>#REF!</v>
      </c>
      <c r="L148" s="47" t="e">
        <f t="shared" si="69"/>
        <v>#REF!</v>
      </c>
      <c r="M148" s="37">
        <v>374</v>
      </c>
      <c r="N148" s="37">
        <v>345</v>
      </c>
      <c r="O148" s="48">
        <f t="shared" si="70"/>
        <v>1597.45</v>
      </c>
      <c r="P148" s="49">
        <v>5556.35</v>
      </c>
      <c r="Q148" s="38" t="s">
        <v>200</v>
      </c>
      <c r="R148" s="37" t="e">
        <f t="shared" si="71"/>
        <v>#REF!</v>
      </c>
      <c r="S148" s="37" t="e">
        <f t="shared" si="84"/>
        <v>#REF!</v>
      </c>
      <c r="T148" s="37" t="e">
        <f t="shared" si="72"/>
        <v>#REF!</v>
      </c>
      <c r="U148" s="37" t="e">
        <f t="shared" si="73"/>
        <v>#REF!</v>
      </c>
      <c r="V148" s="37" t="e">
        <f t="shared" si="74"/>
        <v>#REF!</v>
      </c>
      <c r="W148" s="37" t="e">
        <f t="shared" si="75"/>
        <v>#REF!</v>
      </c>
      <c r="X148" s="37" t="e">
        <f t="shared" si="76"/>
        <v>#REF!</v>
      </c>
      <c r="Y148" s="37" t="e">
        <f t="shared" si="77"/>
        <v>#REF!</v>
      </c>
      <c r="Z148" s="37" t="e">
        <f t="shared" si="78"/>
        <v>#REF!</v>
      </c>
      <c r="AR148" s="41">
        <f t="shared" si="79"/>
        <v>4.630291666666667</v>
      </c>
      <c r="AS148" s="42">
        <f t="shared" si="83"/>
        <v>246</v>
      </c>
      <c r="AT148" s="50">
        <f t="shared" si="80"/>
        <v>1139.05</v>
      </c>
      <c r="AU148" s="50"/>
      <c r="AV148" s="50"/>
      <c r="AW148" s="50"/>
      <c r="AX148" s="50"/>
      <c r="AY148" s="51"/>
    </row>
    <row r="149" spans="1:51" ht="15">
      <c r="A149" s="37">
        <v>3</v>
      </c>
      <c r="B149" s="37">
        <v>0</v>
      </c>
      <c r="C149" s="38" t="s">
        <v>70</v>
      </c>
      <c r="D149" s="37" t="s">
        <v>81</v>
      </c>
      <c r="E149" s="37" t="s">
        <v>25</v>
      </c>
      <c r="F149" s="46" t="e">
        <f>IF(#REF!="","",IF(C149=#REF!,A149*360+B149*30,""))</f>
        <v>#REF!</v>
      </c>
      <c r="G149" s="46" t="e">
        <f t="shared" si="81"/>
        <v>#REF!</v>
      </c>
      <c r="H149" s="46" t="e">
        <f>IF(D149=#REF!,IF(C149=#REF!,Calcul_périodes!$AI$8,0))</f>
        <v>#REF!</v>
      </c>
      <c r="I149" s="46" t="e">
        <f>IF(D149=#REF!,IF(C149=#REF!,Calcul_périodes!$AI$16,0))</f>
        <v>#REF!</v>
      </c>
      <c r="J149" s="46" t="e">
        <f>IF(D149=#REF!,IF(C149=#REF!,Calcul_périodes!$AI$24,0))</f>
        <v>#REF!</v>
      </c>
      <c r="K149" s="46" t="e">
        <f t="shared" si="68"/>
        <v>#REF!</v>
      </c>
      <c r="L149" s="47" t="e">
        <f t="shared" si="69"/>
        <v>#REF!</v>
      </c>
      <c r="M149" s="37">
        <v>393</v>
      </c>
      <c r="N149" s="37">
        <v>358</v>
      </c>
      <c r="O149" s="48">
        <f t="shared" si="70"/>
        <v>1657.64</v>
      </c>
      <c r="P149" s="49">
        <v>5556.35</v>
      </c>
      <c r="Q149" s="38" t="s">
        <v>201</v>
      </c>
      <c r="R149" s="37" t="e">
        <f t="shared" si="71"/>
        <v>#REF!</v>
      </c>
      <c r="S149" s="37" t="e">
        <f t="shared" si="84"/>
        <v>#REF!</v>
      </c>
      <c r="T149" s="37" t="e">
        <f t="shared" si="72"/>
        <v>#REF!</v>
      </c>
      <c r="U149" s="37" t="e">
        <f t="shared" si="73"/>
        <v>#REF!</v>
      </c>
      <c r="V149" s="37" t="e">
        <f t="shared" si="74"/>
        <v>#REF!</v>
      </c>
      <c r="W149" s="37" t="e">
        <f t="shared" si="75"/>
        <v>#REF!</v>
      </c>
      <c r="X149" s="37" t="e">
        <f t="shared" si="76"/>
        <v>#REF!</v>
      </c>
      <c r="Y149" s="37" t="e">
        <f t="shared" si="77"/>
        <v>#REF!</v>
      </c>
      <c r="Z149" s="37" t="e">
        <f t="shared" si="78"/>
        <v>#REF!</v>
      </c>
      <c r="AR149" s="41">
        <f t="shared" si="79"/>
        <v>4.630291666666667</v>
      </c>
      <c r="AS149" s="42">
        <f t="shared" si="83"/>
        <v>247</v>
      </c>
      <c r="AT149" s="50">
        <f t="shared" si="80"/>
        <v>1143.68</v>
      </c>
      <c r="AU149" s="50"/>
      <c r="AV149" s="50"/>
      <c r="AW149" s="50"/>
      <c r="AX149" s="50"/>
      <c r="AY149" s="51"/>
    </row>
    <row r="150" spans="1:51" ht="15">
      <c r="A150" s="37">
        <v>3</v>
      </c>
      <c r="B150" s="37">
        <v>0</v>
      </c>
      <c r="C150" s="38" t="s">
        <v>70</v>
      </c>
      <c r="D150" s="37" t="s">
        <v>81</v>
      </c>
      <c r="E150" s="37" t="s">
        <v>26</v>
      </c>
      <c r="F150" s="46" t="e">
        <f>IF(#REF!="","",IF(C150=#REF!,A150*360+B150*30,""))</f>
        <v>#REF!</v>
      </c>
      <c r="G150" s="46" t="e">
        <f t="shared" si="81"/>
        <v>#REF!</v>
      </c>
      <c r="H150" s="46" t="e">
        <f>IF(D150=#REF!,IF(C150=#REF!,Calcul_périodes!$AI$8,0))</f>
        <v>#REF!</v>
      </c>
      <c r="I150" s="46" t="e">
        <f>IF(D150=#REF!,IF(C150=#REF!,Calcul_périodes!$AI$16,0))</f>
        <v>#REF!</v>
      </c>
      <c r="J150" s="46" t="e">
        <f>IF(D150=#REF!,IF(C150=#REF!,Calcul_périodes!$AI$24,0))</f>
        <v>#REF!</v>
      </c>
      <c r="K150" s="46" t="e">
        <f t="shared" si="68"/>
        <v>#REF!</v>
      </c>
      <c r="L150" s="47" t="e">
        <f t="shared" si="69"/>
        <v>#REF!</v>
      </c>
      <c r="M150" s="37">
        <v>418</v>
      </c>
      <c r="N150" s="37">
        <v>371</v>
      </c>
      <c r="O150" s="48">
        <f t="shared" si="70"/>
        <v>1717.83</v>
      </c>
      <c r="P150" s="49">
        <v>5556.35</v>
      </c>
      <c r="Q150" s="38" t="s">
        <v>202</v>
      </c>
      <c r="R150" s="37" t="e">
        <f t="shared" si="71"/>
        <v>#REF!</v>
      </c>
      <c r="S150" s="37" t="e">
        <f t="shared" si="84"/>
        <v>#REF!</v>
      </c>
      <c r="T150" s="37" t="e">
        <f t="shared" si="72"/>
        <v>#REF!</v>
      </c>
      <c r="U150" s="37" t="e">
        <f t="shared" si="73"/>
        <v>#REF!</v>
      </c>
      <c r="V150" s="37" t="e">
        <f t="shared" si="74"/>
        <v>#REF!</v>
      </c>
      <c r="W150" s="37" t="e">
        <f t="shared" si="75"/>
        <v>#REF!</v>
      </c>
      <c r="X150" s="37" t="e">
        <f t="shared" si="76"/>
        <v>#REF!</v>
      </c>
      <c r="Y150" s="37" t="e">
        <f t="shared" si="77"/>
        <v>#REF!</v>
      </c>
      <c r="Z150" s="37" t="e">
        <f t="shared" si="78"/>
        <v>#REF!</v>
      </c>
      <c r="AR150" s="41">
        <f t="shared" si="79"/>
        <v>4.630291666666667</v>
      </c>
      <c r="AS150" s="42">
        <f t="shared" si="83"/>
        <v>248</v>
      </c>
      <c r="AT150" s="50">
        <f t="shared" si="80"/>
        <v>1148.31</v>
      </c>
      <c r="AU150" s="50"/>
      <c r="AV150" s="50"/>
      <c r="AW150" s="50"/>
      <c r="AX150" s="50"/>
      <c r="AY150" s="51"/>
    </row>
    <row r="151" spans="1:51" ht="15">
      <c r="A151" s="37">
        <v>3</v>
      </c>
      <c r="B151" s="37">
        <v>0</v>
      </c>
      <c r="C151" s="38" t="s">
        <v>70</v>
      </c>
      <c r="D151" s="37" t="s">
        <v>81</v>
      </c>
      <c r="E151" s="37" t="s">
        <v>27</v>
      </c>
      <c r="F151" s="46" t="e">
        <f>IF(#REF!="","",IF(C151=#REF!,A151*360+B151*30,""))</f>
        <v>#REF!</v>
      </c>
      <c r="G151" s="46" t="e">
        <f t="shared" si="81"/>
        <v>#REF!</v>
      </c>
      <c r="H151" s="46" t="e">
        <f>IF(D151=#REF!,IF(C151=#REF!,Calcul_périodes!$AI$8,0))</f>
        <v>#REF!</v>
      </c>
      <c r="I151" s="46" t="e">
        <f>IF(D151=#REF!,IF(C151=#REF!,Calcul_périodes!$AI$16,0))</f>
        <v>#REF!</v>
      </c>
      <c r="J151" s="46" t="e">
        <f>IF(D151=#REF!,IF(C151=#REF!,Calcul_périodes!$AI$24,0))</f>
        <v>#REF!</v>
      </c>
      <c r="K151" s="46" t="e">
        <f t="shared" si="68"/>
        <v>#REF!</v>
      </c>
      <c r="L151" s="47" t="e">
        <f t="shared" si="69"/>
        <v>#REF!</v>
      </c>
      <c r="M151" s="37">
        <v>436</v>
      </c>
      <c r="N151" s="37">
        <v>384</v>
      </c>
      <c r="O151" s="48">
        <f t="shared" si="70"/>
        <v>1778.03</v>
      </c>
      <c r="P151" s="49">
        <v>5556.35</v>
      </c>
      <c r="Q151" s="38" t="s">
        <v>203</v>
      </c>
      <c r="R151" s="37" t="e">
        <f t="shared" si="71"/>
        <v>#REF!</v>
      </c>
      <c r="S151" s="37" t="e">
        <f t="shared" si="84"/>
        <v>#REF!</v>
      </c>
      <c r="T151" s="37" t="e">
        <f t="shared" si="72"/>
        <v>#REF!</v>
      </c>
      <c r="U151" s="37" t="e">
        <f t="shared" si="73"/>
        <v>#REF!</v>
      </c>
      <c r="V151" s="37" t="e">
        <f t="shared" si="74"/>
        <v>#REF!</v>
      </c>
      <c r="W151" s="37" t="e">
        <f t="shared" si="75"/>
        <v>#REF!</v>
      </c>
      <c r="X151" s="37" t="e">
        <f t="shared" si="76"/>
        <v>#REF!</v>
      </c>
      <c r="Y151" s="37" t="e">
        <f t="shared" si="77"/>
        <v>#REF!</v>
      </c>
      <c r="Z151" s="37" t="e">
        <f t="shared" si="78"/>
        <v>#REF!</v>
      </c>
      <c r="AR151" s="41">
        <f t="shared" si="79"/>
        <v>4.630291666666667</v>
      </c>
      <c r="AS151" s="42">
        <f t="shared" si="83"/>
        <v>249</v>
      </c>
      <c r="AT151" s="50">
        <f t="shared" si="80"/>
        <v>1152.94</v>
      </c>
      <c r="AU151" s="50"/>
      <c r="AV151" s="50"/>
      <c r="AW151" s="50"/>
      <c r="AX151" s="50"/>
      <c r="AY151" s="51"/>
    </row>
    <row r="152" spans="1:51" ht="15">
      <c r="A152" s="37">
        <v>3</v>
      </c>
      <c r="B152" s="37">
        <v>0</v>
      </c>
      <c r="C152" s="38" t="s">
        <v>70</v>
      </c>
      <c r="D152" s="37" t="s">
        <v>81</v>
      </c>
      <c r="E152" s="37" t="s">
        <v>28</v>
      </c>
      <c r="F152" s="46" t="e">
        <f>IF(#REF!="","",IF(C152=#REF!,A152*360+B152*30,""))</f>
        <v>#REF!</v>
      </c>
      <c r="G152" s="46" t="e">
        <f t="shared" si="81"/>
        <v>#REF!</v>
      </c>
      <c r="H152" s="46" t="e">
        <f>IF(D152=#REF!,IF(C152=#REF!,Calcul_périodes!$AI$8,0))</f>
        <v>#REF!</v>
      </c>
      <c r="I152" s="46" t="e">
        <f>IF(D152=#REF!,IF(C152=#REF!,Calcul_périodes!$AI$16,0))</f>
        <v>#REF!</v>
      </c>
      <c r="J152" s="46" t="e">
        <f>IF(D152=#REF!,IF(C152=#REF!,Calcul_périodes!$AI$24,0))</f>
        <v>#REF!</v>
      </c>
      <c r="K152" s="46" t="e">
        <f t="shared" si="68"/>
        <v>#REF!</v>
      </c>
      <c r="L152" s="47" t="e">
        <f t="shared" si="69"/>
        <v>#REF!</v>
      </c>
      <c r="M152" s="37">
        <v>457</v>
      </c>
      <c r="N152" s="37">
        <v>400</v>
      </c>
      <c r="O152" s="48">
        <f t="shared" si="70"/>
        <v>1852.11</v>
      </c>
      <c r="P152" s="49">
        <v>5556.35</v>
      </c>
      <c r="Q152" s="38" t="s">
        <v>204</v>
      </c>
      <c r="R152" s="37" t="e">
        <f t="shared" si="71"/>
        <v>#REF!</v>
      </c>
      <c r="S152" s="37" t="e">
        <f t="shared" si="84"/>
        <v>#REF!</v>
      </c>
      <c r="T152" s="37" t="e">
        <f t="shared" si="72"/>
        <v>#REF!</v>
      </c>
      <c r="U152" s="37" t="e">
        <f t="shared" si="73"/>
        <v>#REF!</v>
      </c>
      <c r="V152" s="37" t="e">
        <f t="shared" si="74"/>
        <v>#REF!</v>
      </c>
      <c r="W152" s="37" t="e">
        <f t="shared" si="75"/>
        <v>#REF!</v>
      </c>
      <c r="X152" s="37" t="e">
        <f t="shared" si="76"/>
        <v>#REF!</v>
      </c>
      <c r="Y152" s="37" t="e">
        <f t="shared" si="77"/>
        <v>#REF!</v>
      </c>
      <c r="Z152" s="37" t="e">
        <f t="shared" si="78"/>
        <v>#REF!</v>
      </c>
      <c r="AR152" s="41">
        <f t="shared" si="79"/>
        <v>4.630291666666667</v>
      </c>
      <c r="AS152" s="42">
        <f t="shared" si="83"/>
        <v>250</v>
      </c>
      <c r="AT152" s="50">
        <f t="shared" si="80"/>
        <v>1157.57</v>
      </c>
      <c r="AU152" s="50"/>
      <c r="AV152" s="50"/>
      <c r="AW152" s="50"/>
      <c r="AX152" s="50"/>
      <c r="AY152" s="51"/>
    </row>
    <row r="153" spans="1:51" ht="15">
      <c r="A153" s="37">
        <v>3</v>
      </c>
      <c r="B153" s="37">
        <v>0</v>
      </c>
      <c r="C153" s="38" t="s">
        <v>70</v>
      </c>
      <c r="D153" s="37" t="s">
        <v>81</v>
      </c>
      <c r="E153" s="37" t="s">
        <v>29</v>
      </c>
      <c r="F153" s="46" t="e">
        <f>IF(#REF!="","",IF(C153=#REF!,A153*360+B153*30,""))</f>
        <v>#REF!</v>
      </c>
      <c r="G153" s="46" t="e">
        <f t="shared" si="81"/>
        <v>#REF!</v>
      </c>
      <c r="H153" s="46" t="e">
        <f>IF(D153=#REF!,IF(C153=#REF!,Calcul_périodes!$AI$8,0))</f>
        <v>#REF!</v>
      </c>
      <c r="I153" s="46" t="e">
        <f>IF(D153=#REF!,IF(C153=#REF!,Calcul_périodes!$AI$16,0))</f>
        <v>#REF!</v>
      </c>
      <c r="J153" s="46" t="e">
        <f>IF(D153=#REF!,IF(C153=#REF!,Calcul_périodes!$AI$24,0))</f>
        <v>#REF!</v>
      </c>
      <c r="K153" s="46" t="e">
        <f t="shared" si="68"/>
        <v>#REF!</v>
      </c>
      <c r="L153" s="47" t="e">
        <f t="shared" si="69"/>
        <v>#REF!</v>
      </c>
      <c r="M153" s="37">
        <v>486</v>
      </c>
      <c r="N153" s="37">
        <v>420</v>
      </c>
      <c r="O153" s="48">
        <f t="shared" si="70"/>
        <v>1944.72</v>
      </c>
      <c r="P153" s="49">
        <v>5556.35</v>
      </c>
      <c r="Q153" s="38" t="s">
        <v>205</v>
      </c>
      <c r="R153" s="37" t="e">
        <f t="shared" si="71"/>
        <v>#REF!</v>
      </c>
      <c r="S153" s="37" t="e">
        <f t="shared" si="84"/>
        <v>#REF!</v>
      </c>
      <c r="T153" s="37" t="e">
        <f t="shared" si="72"/>
        <v>#REF!</v>
      </c>
      <c r="U153" s="37" t="e">
        <f t="shared" si="73"/>
        <v>#REF!</v>
      </c>
      <c r="V153" s="37" t="e">
        <f t="shared" si="74"/>
        <v>#REF!</v>
      </c>
      <c r="W153" s="37" t="e">
        <f t="shared" si="75"/>
        <v>#REF!</v>
      </c>
      <c r="X153" s="37" t="e">
        <f t="shared" si="76"/>
        <v>#REF!</v>
      </c>
      <c r="Y153" s="37" t="e">
        <f t="shared" si="77"/>
        <v>#REF!</v>
      </c>
      <c r="Z153" s="37" t="e">
        <f t="shared" si="78"/>
        <v>#REF!</v>
      </c>
      <c r="AR153" s="41">
        <f t="shared" si="79"/>
        <v>4.630291666666667</v>
      </c>
      <c r="AS153" s="42">
        <f t="shared" si="83"/>
        <v>251</v>
      </c>
      <c r="AT153" s="50">
        <f t="shared" si="80"/>
        <v>1162.2</v>
      </c>
      <c r="AU153" s="50"/>
      <c r="AV153" s="50"/>
      <c r="AW153" s="50"/>
      <c r="AX153" s="50"/>
      <c r="AY153" s="51"/>
    </row>
    <row r="154" spans="1:51" ht="15">
      <c r="A154" s="37">
        <v>3</v>
      </c>
      <c r="B154" s="37">
        <v>0</v>
      </c>
      <c r="C154" s="38" t="s">
        <v>70</v>
      </c>
      <c r="D154" s="37" t="s">
        <v>81</v>
      </c>
      <c r="E154" s="37" t="s">
        <v>30</v>
      </c>
      <c r="F154" s="46" t="e">
        <f>IF(#REF!="","",IF(C154=#REF!,A154*360+B154*30,""))</f>
        <v>#REF!</v>
      </c>
      <c r="G154" s="46" t="e">
        <f t="shared" si="81"/>
        <v>#REF!</v>
      </c>
      <c r="H154" s="46" t="e">
        <f>IF(D154=#REF!,IF(C154=#REF!,Calcul_périodes!$AI$8,0))</f>
        <v>#REF!</v>
      </c>
      <c r="I154" s="46" t="e">
        <f>IF(D154=#REF!,IF(C154=#REF!,Calcul_périodes!$AI$16,0))</f>
        <v>#REF!</v>
      </c>
      <c r="J154" s="46" t="e">
        <f>IF(D154=#REF!,IF(C154=#REF!,Calcul_périodes!$AI$24,0))</f>
        <v>#REF!</v>
      </c>
      <c r="K154" s="46" t="e">
        <f t="shared" si="68"/>
        <v>#REF!</v>
      </c>
      <c r="L154" s="47" t="e">
        <f t="shared" si="69"/>
        <v>#REF!</v>
      </c>
      <c r="M154" s="37">
        <v>516</v>
      </c>
      <c r="N154" s="37">
        <v>443</v>
      </c>
      <c r="O154" s="48">
        <f t="shared" si="70"/>
        <v>2051.21</v>
      </c>
      <c r="P154" s="49">
        <v>5556.35</v>
      </c>
      <c r="Q154" s="38" t="s">
        <v>206</v>
      </c>
      <c r="R154" s="37" t="e">
        <f t="shared" si="71"/>
        <v>#REF!</v>
      </c>
      <c r="S154" s="37" t="e">
        <f t="shared" si="84"/>
        <v>#REF!</v>
      </c>
      <c r="T154" s="37" t="e">
        <f t="shared" si="72"/>
        <v>#REF!</v>
      </c>
      <c r="U154" s="37" t="e">
        <f t="shared" si="73"/>
        <v>#REF!</v>
      </c>
      <c r="V154" s="37" t="e">
        <f t="shared" si="74"/>
        <v>#REF!</v>
      </c>
      <c r="W154" s="37" t="e">
        <f t="shared" si="75"/>
        <v>#REF!</v>
      </c>
      <c r="X154" s="37" t="e">
        <f t="shared" si="76"/>
        <v>#REF!</v>
      </c>
      <c r="Y154" s="37" t="e">
        <f t="shared" si="77"/>
        <v>#REF!</v>
      </c>
      <c r="Z154" s="37" t="e">
        <f t="shared" si="78"/>
        <v>#REF!</v>
      </c>
      <c r="AR154" s="41">
        <f t="shared" si="79"/>
        <v>4.630291666666667</v>
      </c>
      <c r="AS154" s="42">
        <f t="shared" si="83"/>
        <v>252</v>
      </c>
      <c r="AT154" s="50">
        <f t="shared" si="80"/>
        <v>1166.83</v>
      </c>
      <c r="AU154" s="50"/>
      <c r="AV154" s="50"/>
      <c r="AW154" s="50"/>
      <c r="AX154" s="50"/>
      <c r="AY154" s="51"/>
    </row>
    <row r="155" spans="1:51" ht="15">
      <c r="A155" s="37">
        <v>4</v>
      </c>
      <c r="B155" s="37">
        <v>0</v>
      </c>
      <c r="C155" s="38" t="s">
        <v>70</v>
      </c>
      <c r="D155" s="37" t="s">
        <v>81</v>
      </c>
      <c r="E155" s="37" t="s">
        <v>33</v>
      </c>
      <c r="F155" s="46" t="e">
        <f>IF(#REF!="","",IF(C155=#REF!,A155*360+B155*30,""))</f>
        <v>#REF!</v>
      </c>
      <c r="G155" s="46" t="e">
        <f t="shared" si="81"/>
        <v>#REF!</v>
      </c>
      <c r="H155" s="46" t="e">
        <f>IF(D155=#REF!,IF(C155=#REF!,Calcul_périodes!$AI$8,0))</f>
        <v>#REF!</v>
      </c>
      <c r="I155" s="46" t="e">
        <f>IF(D155=#REF!,IF(C155=#REF!,Calcul_périodes!$AI$16,0))</f>
        <v>#REF!</v>
      </c>
      <c r="J155" s="46" t="e">
        <f>IF(D155=#REF!,IF(C155=#REF!,Calcul_périodes!$AI$24,0))</f>
        <v>#REF!</v>
      </c>
      <c r="K155" s="46" t="e">
        <f t="shared" si="68"/>
        <v>#REF!</v>
      </c>
      <c r="L155" s="47" t="e">
        <f t="shared" si="69"/>
        <v>#REF!</v>
      </c>
      <c r="M155" s="37">
        <v>548</v>
      </c>
      <c r="N155" s="37">
        <v>466</v>
      </c>
      <c r="O155" s="48">
        <f t="shared" si="70"/>
        <v>2157.71</v>
      </c>
      <c r="P155" s="49">
        <v>5556.35</v>
      </c>
      <c r="Q155" s="38" t="s">
        <v>207</v>
      </c>
      <c r="R155" s="37" t="e">
        <f t="shared" si="71"/>
        <v>#REF!</v>
      </c>
      <c r="S155" s="37" t="e">
        <f t="shared" si="84"/>
        <v>#REF!</v>
      </c>
      <c r="T155" s="37" t="e">
        <f t="shared" si="72"/>
        <v>#REF!</v>
      </c>
      <c r="U155" s="37" t="e">
        <f t="shared" si="73"/>
        <v>#REF!</v>
      </c>
      <c r="V155" s="37" t="e">
        <f t="shared" si="74"/>
        <v>#REF!</v>
      </c>
      <c r="W155" s="37" t="e">
        <f t="shared" si="75"/>
        <v>#REF!</v>
      </c>
      <c r="X155" s="37" t="e">
        <f t="shared" si="76"/>
        <v>#REF!</v>
      </c>
      <c r="Y155" s="37" t="e">
        <f t="shared" si="77"/>
        <v>#REF!</v>
      </c>
      <c r="Z155" s="37" t="e">
        <f t="shared" si="78"/>
        <v>#REF!</v>
      </c>
      <c r="AR155" s="41">
        <f t="shared" si="79"/>
        <v>4.630291666666667</v>
      </c>
      <c r="AS155" s="42">
        <f t="shared" si="83"/>
        <v>253</v>
      </c>
      <c r="AT155" s="50">
        <f t="shared" si="80"/>
        <v>1171.46</v>
      </c>
      <c r="AU155" s="50"/>
      <c r="AV155" s="50"/>
      <c r="AW155" s="50"/>
      <c r="AX155" s="50"/>
      <c r="AY155" s="51"/>
    </row>
    <row r="156" spans="1:51" ht="15">
      <c r="A156" s="37">
        <v>4</v>
      </c>
      <c r="B156" s="37">
        <v>0</v>
      </c>
      <c r="C156" s="38" t="s">
        <v>70</v>
      </c>
      <c r="D156" s="37" t="s">
        <v>81</v>
      </c>
      <c r="E156" s="37" t="s">
        <v>31</v>
      </c>
      <c r="F156" s="46" t="e">
        <f>IF(#REF!="","",IF(C156=#REF!,A156*360+B156*30,""))</f>
        <v>#REF!</v>
      </c>
      <c r="G156" s="46" t="e">
        <f t="shared" si="81"/>
        <v>#REF!</v>
      </c>
      <c r="H156" s="46" t="e">
        <f>IF(D156=#REF!,IF(C156=#REF!,Calcul_périodes!$AI$8,0))</f>
        <v>#REF!</v>
      </c>
      <c r="I156" s="46" t="e">
        <f>IF(D156=#REF!,IF(C156=#REF!,Calcul_périodes!$AI$16,0))</f>
        <v>#REF!</v>
      </c>
      <c r="J156" s="46" t="e">
        <f>IF(D156=#REF!,IF(C156=#REF!,Calcul_périodes!$AI$24,0))</f>
        <v>#REF!</v>
      </c>
      <c r="K156" s="46" t="e">
        <f t="shared" si="68"/>
        <v>#REF!</v>
      </c>
      <c r="L156" s="47" t="e">
        <f t="shared" si="69"/>
        <v>#REF!</v>
      </c>
      <c r="M156" s="37">
        <v>576</v>
      </c>
      <c r="N156" s="37">
        <v>486</v>
      </c>
      <c r="O156" s="48">
        <f t="shared" si="70"/>
        <v>2250.32</v>
      </c>
      <c r="P156" s="49">
        <v>5556.35</v>
      </c>
      <c r="Q156" s="38" t="s">
        <v>209</v>
      </c>
      <c r="R156" s="37" t="e">
        <f t="shared" si="71"/>
        <v>#REF!</v>
      </c>
      <c r="S156" s="37" t="e">
        <f t="shared" si="84"/>
        <v>#REF!</v>
      </c>
      <c r="T156" s="37" t="e">
        <f t="shared" si="72"/>
        <v>#REF!</v>
      </c>
      <c r="U156" s="37" t="e">
        <f t="shared" si="73"/>
        <v>#REF!</v>
      </c>
      <c r="V156" s="37" t="e">
        <f t="shared" si="74"/>
        <v>#REF!</v>
      </c>
      <c r="W156" s="37" t="e">
        <f t="shared" si="75"/>
        <v>#REF!</v>
      </c>
      <c r="X156" s="37" t="e">
        <f t="shared" si="76"/>
        <v>#REF!</v>
      </c>
      <c r="Y156" s="37" t="e">
        <f t="shared" si="77"/>
        <v>#REF!</v>
      </c>
      <c r="Z156" s="37" t="e">
        <f t="shared" si="78"/>
        <v>#REF!</v>
      </c>
      <c r="AR156" s="41">
        <f t="shared" si="79"/>
        <v>4.630291666666667</v>
      </c>
      <c r="AS156" s="42">
        <f t="shared" si="83"/>
        <v>254</v>
      </c>
      <c r="AT156" s="50">
        <f t="shared" si="80"/>
        <v>1176.09</v>
      </c>
      <c r="AU156" s="50"/>
      <c r="AV156" s="50"/>
      <c r="AW156" s="50"/>
      <c r="AX156" s="50"/>
      <c r="AY156" s="51"/>
    </row>
    <row r="157" spans="1:51" ht="15">
      <c r="A157" s="37">
        <v>0</v>
      </c>
      <c r="B157" s="37">
        <v>0</v>
      </c>
      <c r="C157" s="38" t="s">
        <v>87</v>
      </c>
      <c r="D157" s="37" t="s">
        <v>80</v>
      </c>
      <c r="E157" s="37" t="s">
        <v>32</v>
      </c>
      <c r="F157" s="46" t="e">
        <f>IF(#REF!="","",IF(C157=#REF!,A157*360+B157*30,""))</f>
        <v>#REF!</v>
      </c>
      <c r="G157" s="46" t="e">
        <f>F157</f>
        <v>#REF!</v>
      </c>
      <c r="H157" s="46" t="e">
        <f>IF(D157=#REF!,IF(C157=#REF!,Calcul_périodes!$AI$8,0))</f>
        <v>#REF!</v>
      </c>
      <c r="I157" s="46" t="e">
        <f>IF(D157=#REF!,IF(C157=#REF!,Calcul_périodes!$AI$16,0))</f>
        <v>#REF!</v>
      </c>
      <c r="J157" s="46" t="e">
        <f>IF(D157=#REF!,IF(C157=#REF!,Calcul_périodes!$AI$24,0))</f>
        <v>#REF!</v>
      </c>
      <c r="K157" s="46" t="e">
        <f t="shared" si="68"/>
        <v>#REF!</v>
      </c>
      <c r="L157" s="47" t="e">
        <f t="shared" si="69"/>
        <v>#REF!</v>
      </c>
      <c r="M157" s="37">
        <v>433</v>
      </c>
      <c r="N157" s="37">
        <v>382</v>
      </c>
      <c r="O157" s="48">
        <f t="shared" si="70"/>
        <v>1768.77</v>
      </c>
      <c r="P157" s="49">
        <v>5556.35</v>
      </c>
      <c r="Q157" s="38" t="s">
        <v>196</v>
      </c>
      <c r="R157" s="37" t="e">
        <f t="shared" si="71"/>
        <v>#REF!</v>
      </c>
      <c r="S157" s="37" t="e">
        <f>IF(R157="OUI",IF(K157&gt;=360,K157-L157,IF(K157&lt;360,K157,0)))</f>
        <v>#REF!</v>
      </c>
      <c r="T157" s="37" t="e">
        <f t="shared" si="72"/>
        <v>#REF!</v>
      </c>
      <c r="U157" s="37" t="e">
        <f t="shared" si="73"/>
        <v>#REF!</v>
      </c>
      <c r="V157" s="37" t="e">
        <f t="shared" si="74"/>
        <v>#REF!</v>
      </c>
      <c r="W157" s="37" t="e">
        <f t="shared" si="75"/>
        <v>#REF!</v>
      </c>
      <c r="X157" s="37" t="e">
        <f t="shared" si="76"/>
        <v>#REF!</v>
      </c>
      <c r="Y157" s="37" t="e">
        <f t="shared" si="77"/>
        <v>#REF!</v>
      </c>
      <c r="Z157" s="37" t="e">
        <f t="shared" si="78"/>
        <v>#REF!</v>
      </c>
      <c r="AR157" s="41">
        <f t="shared" si="79"/>
        <v>4.630291666666667</v>
      </c>
      <c r="AS157" s="42">
        <f t="shared" si="83"/>
        <v>255</v>
      </c>
      <c r="AT157" s="50">
        <f t="shared" si="80"/>
        <v>1180.72</v>
      </c>
      <c r="AU157" s="50"/>
      <c r="AV157" s="50"/>
      <c r="AW157" s="50"/>
      <c r="AX157" s="50"/>
      <c r="AY157" s="51"/>
    </row>
    <row r="158" spans="1:51" ht="15">
      <c r="A158" s="37">
        <v>1</v>
      </c>
      <c r="B158" s="37">
        <v>6</v>
      </c>
      <c r="C158" s="38" t="s">
        <v>87</v>
      </c>
      <c r="D158" s="37" t="s">
        <v>80</v>
      </c>
      <c r="E158" s="37" t="s">
        <v>21</v>
      </c>
      <c r="F158" s="46" t="e">
        <f>IF(#REF!="","",IF(C158=#REF!,A158*360+B158*30,""))</f>
        <v>#REF!</v>
      </c>
      <c r="G158" s="46" t="e">
        <f t="shared" si="81"/>
        <v>#REF!</v>
      </c>
      <c r="H158" s="46" t="e">
        <f>IF(D158=#REF!,IF(C158=#REF!,Calcul_périodes!$AI$8,0))</f>
        <v>#REF!</v>
      </c>
      <c r="I158" s="46" t="e">
        <f>IF(D158=#REF!,IF(C158=#REF!,Calcul_périodes!$AI$16,0))</f>
        <v>#REF!</v>
      </c>
      <c r="J158" s="46" t="e">
        <f>IF(D158=#REF!,IF(C158=#REF!,Calcul_périodes!$AI$24,0))</f>
        <v>#REF!</v>
      </c>
      <c r="K158" s="46" t="e">
        <f t="shared" si="68"/>
        <v>#REF!</v>
      </c>
      <c r="L158" s="47" t="e">
        <f t="shared" si="69"/>
        <v>#REF!</v>
      </c>
      <c r="M158" s="37">
        <v>466</v>
      </c>
      <c r="N158" s="37">
        <v>408</v>
      </c>
      <c r="O158" s="48">
        <f t="shared" si="70"/>
        <v>1889.15</v>
      </c>
      <c r="P158" s="49">
        <v>5556.35</v>
      </c>
      <c r="Q158" s="38" t="s">
        <v>197</v>
      </c>
      <c r="R158" s="37" t="e">
        <f t="shared" si="71"/>
        <v>#REF!</v>
      </c>
      <c r="S158" s="37" t="e">
        <f aca="true" t="shared" si="85" ref="S158:S165">IF(R158="OUI",IF(K158&gt;=360,K158-L158,IF(K158&lt;360,K158,0)))</f>
        <v>#REF!</v>
      </c>
      <c r="T158" s="37" t="e">
        <f t="shared" si="72"/>
        <v>#REF!</v>
      </c>
      <c r="U158" s="37" t="e">
        <f t="shared" si="73"/>
        <v>#REF!</v>
      </c>
      <c r="V158" s="37" t="e">
        <f t="shared" si="74"/>
        <v>#REF!</v>
      </c>
      <c r="W158" s="37" t="e">
        <f t="shared" si="75"/>
        <v>#REF!</v>
      </c>
      <c r="X158" s="37" t="e">
        <f t="shared" si="76"/>
        <v>#REF!</v>
      </c>
      <c r="Y158" s="37" t="e">
        <f t="shared" si="77"/>
        <v>#REF!</v>
      </c>
      <c r="Z158" s="37" t="e">
        <f t="shared" si="78"/>
        <v>#REF!</v>
      </c>
      <c r="AR158" s="41">
        <f t="shared" si="79"/>
        <v>4.630291666666667</v>
      </c>
      <c r="AS158" s="42">
        <f t="shared" si="83"/>
        <v>256</v>
      </c>
      <c r="AT158" s="50">
        <f t="shared" si="80"/>
        <v>1185.35</v>
      </c>
      <c r="AU158" s="50"/>
      <c r="AV158" s="50"/>
      <c r="AW158" s="50"/>
      <c r="AX158" s="50"/>
      <c r="AY158" s="51"/>
    </row>
    <row r="159" spans="1:51" ht="15">
      <c r="A159" s="37">
        <v>2</v>
      </c>
      <c r="B159" s="37">
        <v>6</v>
      </c>
      <c r="C159" s="38" t="s">
        <v>87</v>
      </c>
      <c r="D159" s="37" t="s">
        <v>80</v>
      </c>
      <c r="E159" s="37" t="s">
        <v>22</v>
      </c>
      <c r="F159" s="46" t="e">
        <f>IF(#REF!="","",IF(C159=#REF!,A159*360+B159*30,""))</f>
        <v>#REF!</v>
      </c>
      <c r="G159" s="46" t="e">
        <f t="shared" si="81"/>
        <v>#REF!</v>
      </c>
      <c r="H159" s="46" t="e">
        <f>IF(D159=#REF!,IF(C159=#REF!,Calcul_périodes!$AI$8,0))</f>
        <v>#REF!</v>
      </c>
      <c r="I159" s="46" t="e">
        <f>IF(D159=#REF!,IF(C159=#REF!,Calcul_périodes!$AI$16,0))</f>
        <v>#REF!</v>
      </c>
      <c r="J159" s="46" t="e">
        <f>IF(D159=#REF!,IF(C159=#REF!,Calcul_périodes!$AI$24,0))</f>
        <v>#REF!</v>
      </c>
      <c r="K159" s="46" t="e">
        <f t="shared" si="68"/>
        <v>#REF!</v>
      </c>
      <c r="L159" s="47" t="e">
        <f t="shared" si="69"/>
        <v>#REF!</v>
      </c>
      <c r="M159" s="37">
        <v>499</v>
      </c>
      <c r="N159" s="37">
        <v>430</v>
      </c>
      <c r="O159" s="48">
        <f t="shared" si="70"/>
        <v>1991.02</v>
      </c>
      <c r="P159" s="49">
        <v>5556.35</v>
      </c>
      <c r="Q159" s="38" t="s">
        <v>198</v>
      </c>
      <c r="R159" s="37" t="e">
        <f t="shared" si="71"/>
        <v>#REF!</v>
      </c>
      <c r="S159" s="37" t="e">
        <f t="shared" si="85"/>
        <v>#REF!</v>
      </c>
      <c r="T159" s="37" t="e">
        <f t="shared" si="72"/>
        <v>#REF!</v>
      </c>
      <c r="U159" s="37" t="e">
        <f t="shared" si="73"/>
        <v>#REF!</v>
      </c>
      <c r="V159" s="37" t="e">
        <f t="shared" si="74"/>
        <v>#REF!</v>
      </c>
      <c r="W159" s="37" t="e">
        <f t="shared" si="75"/>
        <v>#REF!</v>
      </c>
      <c r="X159" s="37" t="e">
        <f t="shared" si="76"/>
        <v>#REF!</v>
      </c>
      <c r="Y159" s="37" t="e">
        <f t="shared" si="77"/>
        <v>#REF!</v>
      </c>
      <c r="Z159" s="37" t="e">
        <f t="shared" si="78"/>
        <v>#REF!</v>
      </c>
      <c r="AR159" s="41">
        <f t="shared" si="79"/>
        <v>4.630291666666667</v>
      </c>
      <c r="AS159" s="42">
        <f t="shared" si="83"/>
        <v>257</v>
      </c>
      <c r="AT159" s="50">
        <f t="shared" si="80"/>
        <v>1189.98</v>
      </c>
      <c r="AU159" s="50"/>
      <c r="AV159" s="50"/>
      <c r="AW159" s="50"/>
      <c r="AX159" s="50"/>
      <c r="AY159" s="51"/>
    </row>
    <row r="160" spans="1:51" ht="15">
      <c r="A160" s="37">
        <v>3</v>
      </c>
      <c r="B160" s="37">
        <v>0</v>
      </c>
      <c r="C160" s="38" t="s">
        <v>87</v>
      </c>
      <c r="D160" s="37" t="s">
        <v>80</v>
      </c>
      <c r="E160" s="37" t="s">
        <v>23</v>
      </c>
      <c r="F160" s="46" t="e">
        <f>IF(#REF!="","",IF(C160=#REF!,A160*360+B160*30,""))</f>
        <v>#REF!</v>
      </c>
      <c r="G160" s="46" t="e">
        <f t="shared" si="81"/>
        <v>#REF!</v>
      </c>
      <c r="H160" s="46" t="e">
        <f>IF(D160=#REF!,IF(C160=#REF!,Calcul_périodes!$AI$8,0))</f>
        <v>#REF!</v>
      </c>
      <c r="I160" s="46" t="e">
        <f>IF(D160=#REF!,IF(C160=#REF!,Calcul_périodes!$AI$16,0))</f>
        <v>#REF!</v>
      </c>
      <c r="J160" s="46" t="e">
        <f>IF(D160=#REF!,IF(C160=#REF!,Calcul_périodes!$AI$24,0))</f>
        <v>#REF!</v>
      </c>
      <c r="K160" s="46" t="e">
        <f t="shared" si="68"/>
        <v>#REF!</v>
      </c>
      <c r="L160" s="47" t="e">
        <f t="shared" si="69"/>
        <v>#REF!</v>
      </c>
      <c r="M160" s="37">
        <v>534</v>
      </c>
      <c r="N160" s="37">
        <v>456</v>
      </c>
      <c r="O160" s="48">
        <f t="shared" si="70"/>
        <v>2111.41</v>
      </c>
      <c r="P160" s="49">
        <v>5556.35</v>
      </c>
      <c r="Q160" s="38" t="s">
        <v>199</v>
      </c>
      <c r="R160" s="37" t="e">
        <f t="shared" si="71"/>
        <v>#REF!</v>
      </c>
      <c r="S160" s="37" t="e">
        <f t="shared" si="85"/>
        <v>#REF!</v>
      </c>
      <c r="T160" s="37" t="e">
        <f t="shared" si="72"/>
        <v>#REF!</v>
      </c>
      <c r="U160" s="37" t="e">
        <f t="shared" si="73"/>
        <v>#REF!</v>
      </c>
      <c r="V160" s="37" t="e">
        <f t="shared" si="74"/>
        <v>#REF!</v>
      </c>
      <c r="W160" s="37" t="e">
        <f t="shared" si="75"/>
        <v>#REF!</v>
      </c>
      <c r="X160" s="37" t="e">
        <f t="shared" si="76"/>
        <v>#REF!</v>
      </c>
      <c r="Y160" s="37" t="e">
        <f t="shared" si="77"/>
        <v>#REF!</v>
      </c>
      <c r="Z160" s="37" t="e">
        <f t="shared" si="78"/>
        <v>#REF!</v>
      </c>
      <c r="AR160" s="41">
        <f t="shared" si="79"/>
        <v>4.630291666666667</v>
      </c>
      <c r="AS160" s="42">
        <f t="shared" si="83"/>
        <v>258</v>
      </c>
      <c r="AT160" s="50">
        <f t="shared" si="80"/>
        <v>1194.61</v>
      </c>
      <c r="AU160" s="50"/>
      <c r="AV160" s="50"/>
      <c r="AW160" s="50"/>
      <c r="AX160" s="50"/>
      <c r="AY160" s="51"/>
    </row>
    <row r="161" spans="1:51" ht="15">
      <c r="A161" s="37">
        <v>3</v>
      </c>
      <c r="B161" s="37">
        <v>0</v>
      </c>
      <c r="C161" s="38" t="s">
        <v>87</v>
      </c>
      <c r="D161" s="37" t="s">
        <v>80</v>
      </c>
      <c r="E161" s="37" t="s">
        <v>24</v>
      </c>
      <c r="F161" s="46" t="e">
        <f>IF(#REF!="","",IF(C161=#REF!,A161*360+B161*30,""))</f>
        <v>#REF!</v>
      </c>
      <c r="G161" s="46" t="e">
        <f t="shared" si="81"/>
        <v>#REF!</v>
      </c>
      <c r="H161" s="46" t="e">
        <f>IF(D161=#REF!,IF(C161=#REF!,Calcul_périodes!$AI$8,0))</f>
        <v>#REF!</v>
      </c>
      <c r="I161" s="46" t="e">
        <f>IF(D161=#REF!,IF(C161=#REF!,Calcul_périodes!$AI$16,0))</f>
        <v>#REF!</v>
      </c>
      <c r="J161" s="46" t="e">
        <f>IF(D161=#REF!,IF(C161=#REF!,Calcul_périodes!$AI$24,0))</f>
        <v>#REF!</v>
      </c>
      <c r="K161" s="46" t="e">
        <f t="shared" si="68"/>
        <v>#REF!</v>
      </c>
      <c r="L161" s="47" t="e">
        <f t="shared" si="69"/>
        <v>#REF!</v>
      </c>
      <c r="M161" s="37">
        <v>583</v>
      </c>
      <c r="N161" s="37">
        <v>493</v>
      </c>
      <c r="O161" s="48">
        <f t="shared" si="70"/>
        <v>2282.73</v>
      </c>
      <c r="P161" s="49">
        <v>5556.35</v>
      </c>
      <c r="Q161" s="38" t="s">
        <v>200</v>
      </c>
      <c r="R161" s="37" t="e">
        <f t="shared" si="71"/>
        <v>#REF!</v>
      </c>
      <c r="S161" s="37" t="e">
        <f t="shared" si="85"/>
        <v>#REF!</v>
      </c>
      <c r="T161" s="37" t="e">
        <f t="shared" si="72"/>
        <v>#REF!</v>
      </c>
      <c r="U161" s="37" t="e">
        <f t="shared" si="73"/>
        <v>#REF!</v>
      </c>
      <c r="V161" s="37" t="e">
        <f t="shared" si="74"/>
        <v>#REF!</v>
      </c>
      <c r="W161" s="37" t="e">
        <f t="shared" si="75"/>
        <v>#REF!</v>
      </c>
      <c r="X161" s="37" t="e">
        <f t="shared" si="76"/>
        <v>#REF!</v>
      </c>
      <c r="Y161" s="37" t="e">
        <f t="shared" si="77"/>
        <v>#REF!</v>
      </c>
      <c r="Z161" s="37" t="e">
        <f t="shared" si="78"/>
        <v>#REF!</v>
      </c>
      <c r="AR161" s="41">
        <f t="shared" si="79"/>
        <v>4.630291666666667</v>
      </c>
      <c r="AS161" s="42">
        <f t="shared" si="83"/>
        <v>259</v>
      </c>
      <c r="AT161" s="50">
        <f t="shared" si="80"/>
        <v>1199.24</v>
      </c>
      <c r="AU161" s="50"/>
      <c r="AV161" s="50"/>
      <c r="AW161" s="50"/>
      <c r="AX161" s="50"/>
      <c r="AY161" s="51"/>
    </row>
    <row r="162" spans="1:51" ht="15">
      <c r="A162" s="37">
        <v>3</v>
      </c>
      <c r="B162" s="37">
        <v>0</v>
      </c>
      <c r="C162" s="38" t="s">
        <v>87</v>
      </c>
      <c r="D162" s="37" t="s">
        <v>80</v>
      </c>
      <c r="E162" s="37" t="s">
        <v>25</v>
      </c>
      <c r="F162" s="46" t="e">
        <f>IF(#REF!="","",IF(C162=#REF!,A162*360+B162*30,""))</f>
        <v>#REF!</v>
      </c>
      <c r="G162" s="46" t="e">
        <f t="shared" si="81"/>
        <v>#REF!</v>
      </c>
      <c r="H162" s="46" t="e">
        <f>IF(D162=#REF!,IF(C162=#REF!,Calcul_périodes!$AI$8,0))</f>
        <v>#REF!</v>
      </c>
      <c r="I162" s="46" t="e">
        <f>IF(D162=#REF!,IF(C162=#REF!,Calcul_périodes!$AI$16,0))</f>
        <v>#REF!</v>
      </c>
      <c r="J162" s="46" t="e">
        <f>IF(D162=#REF!,IF(C162=#REF!,Calcul_périodes!$AI$24,0))</f>
        <v>#REF!</v>
      </c>
      <c r="K162" s="46" t="e">
        <f t="shared" si="68"/>
        <v>#REF!</v>
      </c>
      <c r="L162" s="47" t="e">
        <f t="shared" si="69"/>
        <v>#REF!</v>
      </c>
      <c r="M162" s="37">
        <v>633</v>
      </c>
      <c r="N162" s="37">
        <v>530</v>
      </c>
      <c r="O162" s="48">
        <f t="shared" si="70"/>
        <v>2454.05</v>
      </c>
      <c r="P162" s="49">
        <v>5556.35</v>
      </c>
      <c r="Q162" s="38" t="s">
        <v>201</v>
      </c>
      <c r="R162" s="37" t="e">
        <f t="shared" si="71"/>
        <v>#REF!</v>
      </c>
      <c r="S162" s="37" t="e">
        <f t="shared" si="85"/>
        <v>#REF!</v>
      </c>
      <c r="T162" s="37" t="e">
        <f t="shared" si="72"/>
        <v>#REF!</v>
      </c>
      <c r="U162" s="37" t="e">
        <f t="shared" si="73"/>
        <v>#REF!</v>
      </c>
      <c r="V162" s="37" t="e">
        <f t="shared" si="74"/>
        <v>#REF!</v>
      </c>
      <c r="W162" s="37" t="e">
        <f t="shared" si="75"/>
        <v>#REF!</v>
      </c>
      <c r="X162" s="37" t="e">
        <f t="shared" si="76"/>
        <v>#REF!</v>
      </c>
      <c r="Y162" s="37" t="e">
        <f t="shared" si="77"/>
        <v>#REF!</v>
      </c>
      <c r="Z162" s="37" t="e">
        <f t="shared" si="78"/>
        <v>#REF!</v>
      </c>
      <c r="AR162" s="41">
        <f t="shared" si="79"/>
        <v>4.630291666666667</v>
      </c>
      <c r="AS162" s="42">
        <f t="shared" si="83"/>
        <v>260</v>
      </c>
      <c r="AT162" s="50">
        <f t="shared" si="80"/>
        <v>1203.87</v>
      </c>
      <c r="AU162" s="50"/>
      <c r="AV162" s="50"/>
      <c r="AW162" s="50"/>
      <c r="AX162" s="50"/>
      <c r="AY162" s="51"/>
    </row>
    <row r="163" spans="1:51" ht="15">
      <c r="A163" s="37">
        <v>3</v>
      </c>
      <c r="B163" s="37">
        <v>6</v>
      </c>
      <c r="C163" s="38" t="s">
        <v>87</v>
      </c>
      <c r="D163" s="37" t="s">
        <v>80</v>
      </c>
      <c r="E163" s="37" t="s">
        <v>26</v>
      </c>
      <c r="F163" s="46" t="e">
        <f>IF(#REF!="","",IF(C163=#REF!,A163*360+B163*30,""))</f>
        <v>#REF!</v>
      </c>
      <c r="G163" s="46" t="e">
        <f t="shared" si="81"/>
        <v>#REF!</v>
      </c>
      <c r="H163" s="46" t="e">
        <f>IF(D163=#REF!,IF(C163=#REF!,Calcul_périodes!$AI$8,0))</f>
        <v>#REF!</v>
      </c>
      <c r="I163" s="46" t="e">
        <f>IF(D163=#REF!,IF(C163=#REF!,Calcul_périodes!$AI$16,0))</f>
        <v>#REF!</v>
      </c>
      <c r="J163" s="46" t="e">
        <f>IF(D163=#REF!,IF(C163=#REF!,Calcul_périodes!$AI$24,0))</f>
        <v>#REF!</v>
      </c>
      <c r="K163" s="46" t="e">
        <f t="shared" si="68"/>
        <v>#REF!</v>
      </c>
      <c r="L163" s="47" t="e">
        <f t="shared" si="69"/>
        <v>#REF!</v>
      </c>
      <c r="M163" s="37">
        <v>681</v>
      </c>
      <c r="N163" s="37">
        <v>567</v>
      </c>
      <c r="O163" s="48">
        <f t="shared" si="70"/>
        <v>2625.37</v>
      </c>
      <c r="P163" s="49">
        <v>5556.35</v>
      </c>
      <c r="Q163" s="38" t="s">
        <v>202</v>
      </c>
      <c r="R163" s="37" t="e">
        <f t="shared" si="71"/>
        <v>#REF!</v>
      </c>
      <c r="S163" s="37" t="e">
        <f t="shared" si="85"/>
        <v>#REF!</v>
      </c>
      <c r="T163" s="37" t="e">
        <f t="shared" si="72"/>
        <v>#REF!</v>
      </c>
      <c r="U163" s="37" t="e">
        <f t="shared" si="73"/>
        <v>#REF!</v>
      </c>
      <c r="V163" s="37" t="e">
        <f t="shared" si="74"/>
        <v>#REF!</v>
      </c>
      <c r="W163" s="37" t="e">
        <f t="shared" si="75"/>
        <v>#REF!</v>
      </c>
      <c r="X163" s="37" t="e">
        <f t="shared" si="76"/>
        <v>#REF!</v>
      </c>
      <c r="Y163" s="37" t="e">
        <f t="shared" si="77"/>
        <v>#REF!</v>
      </c>
      <c r="Z163" s="37" t="e">
        <f t="shared" si="78"/>
        <v>#REF!</v>
      </c>
      <c r="AR163" s="41">
        <f t="shared" si="79"/>
        <v>4.630291666666667</v>
      </c>
      <c r="AS163" s="42">
        <f t="shared" si="83"/>
        <v>261</v>
      </c>
      <c r="AT163" s="50">
        <f t="shared" si="80"/>
        <v>1208.5</v>
      </c>
      <c r="AU163" s="50"/>
      <c r="AV163" s="50"/>
      <c r="AW163" s="50"/>
      <c r="AX163" s="50"/>
      <c r="AY163" s="51"/>
    </row>
    <row r="164" spans="1:51" ht="15">
      <c r="A164" s="37">
        <v>3</v>
      </c>
      <c r="B164" s="37">
        <v>6</v>
      </c>
      <c r="C164" s="38" t="s">
        <v>87</v>
      </c>
      <c r="D164" s="37" t="s">
        <v>80</v>
      </c>
      <c r="E164" s="37" t="s">
        <v>27</v>
      </c>
      <c r="F164" s="46" t="e">
        <f>IF(#REF!="","",IF(C164=#REF!,A164*360+B164*30,""))</f>
        <v>#REF!</v>
      </c>
      <c r="G164" s="46" t="e">
        <f t="shared" si="81"/>
        <v>#REF!</v>
      </c>
      <c r="H164" s="46" t="e">
        <f>IF(D164=#REF!,IF(C164=#REF!,Calcul_périodes!$AI$8,0))</f>
        <v>#REF!</v>
      </c>
      <c r="I164" s="46" t="e">
        <f>IF(D164=#REF!,IF(C164=#REF!,Calcul_périodes!$AI$16,0))</f>
        <v>#REF!</v>
      </c>
      <c r="J164" s="46" t="e">
        <f>IF(D164=#REF!,IF(C164=#REF!,Calcul_périodes!$AI$24,0))</f>
        <v>#REF!</v>
      </c>
      <c r="K164" s="46" t="e">
        <f t="shared" si="68"/>
        <v>#REF!</v>
      </c>
      <c r="L164" s="47" t="e">
        <f t="shared" si="69"/>
        <v>#REF!</v>
      </c>
      <c r="M164" s="37">
        <v>741</v>
      </c>
      <c r="N164" s="37">
        <v>612</v>
      </c>
      <c r="O164" s="48">
        <f t="shared" si="70"/>
        <v>2833.73</v>
      </c>
      <c r="P164" s="49">
        <v>5556.35</v>
      </c>
      <c r="Q164" s="38" t="s">
        <v>203</v>
      </c>
      <c r="R164" s="37" t="e">
        <f t="shared" si="71"/>
        <v>#REF!</v>
      </c>
      <c r="S164" s="37" t="e">
        <f t="shared" si="85"/>
        <v>#REF!</v>
      </c>
      <c r="T164" s="37" t="e">
        <f t="shared" si="72"/>
        <v>#REF!</v>
      </c>
      <c r="U164" s="37" t="e">
        <f t="shared" si="73"/>
        <v>#REF!</v>
      </c>
      <c r="V164" s="37" t="e">
        <f t="shared" si="74"/>
        <v>#REF!</v>
      </c>
      <c r="W164" s="37" t="e">
        <f t="shared" si="75"/>
        <v>#REF!</v>
      </c>
      <c r="X164" s="37" t="e">
        <f t="shared" si="76"/>
        <v>#REF!</v>
      </c>
      <c r="Y164" s="37" t="e">
        <f t="shared" si="77"/>
        <v>#REF!</v>
      </c>
      <c r="Z164" s="37" t="e">
        <f t="shared" si="78"/>
        <v>#REF!</v>
      </c>
      <c r="AR164" s="41">
        <f t="shared" si="79"/>
        <v>4.630291666666667</v>
      </c>
      <c r="AS164" s="42">
        <f t="shared" si="83"/>
        <v>262</v>
      </c>
      <c r="AT164" s="50">
        <f t="shared" si="80"/>
        <v>1213.13</v>
      </c>
      <c r="AU164" s="50"/>
      <c r="AV164" s="50"/>
      <c r="AW164" s="50"/>
      <c r="AX164" s="50"/>
      <c r="AY164" s="51"/>
    </row>
    <row r="165" spans="1:51" ht="15">
      <c r="A165" s="37">
        <v>3</v>
      </c>
      <c r="B165" s="37">
        <v>6</v>
      </c>
      <c r="C165" s="38" t="s">
        <v>87</v>
      </c>
      <c r="D165" s="37" t="s">
        <v>80</v>
      </c>
      <c r="E165" s="37" t="s">
        <v>28</v>
      </c>
      <c r="F165" s="46" t="e">
        <f>IF(#REF!="","",IF(C165=#REF!,A165*360+B165*30,""))</f>
        <v>#REF!</v>
      </c>
      <c r="G165" s="46" t="e">
        <f t="shared" si="81"/>
        <v>#REF!</v>
      </c>
      <c r="H165" s="46" t="e">
        <f>IF(D165=#REF!,IF(C165=#REF!,Calcul_périodes!$AI$8,0))</f>
        <v>#REF!</v>
      </c>
      <c r="I165" s="46" t="e">
        <f>IF(D165=#REF!,IF(C165=#REF!,Calcul_périodes!$AI$16,0))</f>
        <v>#REF!</v>
      </c>
      <c r="J165" s="46" t="e">
        <f>IF(D165=#REF!,IF(C165=#REF!,Calcul_périodes!$AI$24,0))</f>
        <v>#REF!</v>
      </c>
      <c r="K165" s="46" t="e">
        <f t="shared" si="68"/>
        <v>#REF!</v>
      </c>
      <c r="L165" s="47" t="e">
        <f t="shared" si="69"/>
        <v>#REF!</v>
      </c>
      <c r="M165" s="37">
        <v>801</v>
      </c>
      <c r="N165" s="37">
        <v>658</v>
      </c>
      <c r="O165" s="48">
        <f t="shared" si="70"/>
        <v>3046.73</v>
      </c>
      <c r="P165" s="49">
        <v>5556.35</v>
      </c>
      <c r="Q165" s="38" t="s">
        <v>204</v>
      </c>
      <c r="R165" s="37" t="e">
        <f t="shared" si="71"/>
        <v>#REF!</v>
      </c>
      <c r="S165" s="37" t="e">
        <f t="shared" si="85"/>
        <v>#REF!</v>
      </c>
      <c r="T165" s="37" t="e">
        <f t="shared" si="72"/>
        <v>#REF!</v>
      </c>
      <c r="U165" s="37" t="e">
        <f t="shared" si="73"/>
        <v>#REF!</v>
      </c>
      <c r="V165" s="37" t="e">
        <f t="shared" si="74"/>
        <v>#REF!</v>
      </c>
      <c r="W165" s="37" t="e">
        <f t="shared" si="75"/>
        <v>#REF!</v>
      </c>
      <c r="X165" s="37" t="e">
        <f t="shared" si="76"/>
        <v>#REF!</v>
      </c>
      <c r="Y165" s="37" t="e">
        <f t="shared" si="77"/>
        <v>#REF!</v>
      </c>
      <c r="Z165" s="37" t="e">
        <f t="shared" si="78"/>
        <v>#REF!</v>
      </c>
      <c r="AR165" s="41">
        <f t="shared" si="79"/>
        <v>4.630291666666667</v>
      </c>
      <c r="AS165" s="42">
        <f t="shared" si="83"/>
        <v>263</v>
      </c>
      <c r="AT165" s="50">
        <f t="shared" si="80"/>
        <v>1217.76</v>
      </c>
      <c r="AU165" s="50"/>
      <c r="AV165" s="50"/>
      <c r="AW165" s="50"/>
      <c r="AX165" s="50"/>
      <c r="AY165" s="51"/>
    </row>
    <row r="166" spans="1:51" ht="15">
      <c r="A166" s="37">
        <v>0</v>
      </c>
      <c r="B166" s="37">
        <v>0</v>
      </c>
      <c r="C166" s="38" t="s">
        <v>216</v>
      </c>
      <c r="D166" s="37" t="s">
        <v>81</v>
      </c>
      <c r="E166" s="37" t="s">
        <v>32</v>
      </c>
      <c r="F166" s="46" t="e">
        <f>IF(#REF!="","",IF(C166=#REF!,A166*360+B166*30,""))</f>
        <v>#REF!</v>
      </c>
      <c r="G166" s="46" t="e">
        <f>F166</f>
        <v>#REF!</v>
      </c>
      <c r="H166" s="46" t="e">
        <f>IF(D166=#REF!,IF(C166=#REF!,Calcul_périodes!$AI$8,0))</f>
        <v>#REF!</v>
      </c>
      <c r="I166" s="46" t="e">
        <f>IF(D166=#REF!,IF(C166=#REF!,Calcul_périodes!$AI$16,0))</f>
        <v>#REF!</v>
      </c>
      <c r="J166" s="46" t="e">
        <f>IF(D166=#REF!,IF(C166=#REF!,Calcul_périodes!$AI$24,0))</f>
        <v>#REF!</v>
      </c>
      <c r="K166" s="46" t="e">
        <f t="shared" si="68"/>
        <v>#REF!</v>
      </c>
      <c r="L166" s="47" t="e">
        <f t="shared" si="69"/>
        <v>#REF!</v>
      </c>
      <c r="M166" s="37">
        <v>325</v>
      </c>
      <c r="N166" s="37">
        <v>314</v>
      </c>
      <c r="O166" s="48">
        <f t="shared" si="70"/>
        <v>1453.91</v>
      </c>
      <c r="P166" s="49">
        <v>5556.35</v>
      </c>
      <c r="Q166" s="38" t="s">
        <v>196</v>
      </c>
      <c r="R166" s="37" t="e">
        <f t="shared" si="71"/>
        <v>#REF!</v>
      </c>
      <c r="S166" s="37" t="e">
        <f>IF(R166="OUI",IF(K166&gt;=360,K166-L166,IF(K166&lt;360,K166,0)))</f>
        <v>#REF!</v>
      </c>
      <c r="T166" s="37" t="e">
        <f t="shared" si="72"/>
        <v>#REF!</v>
      </c>
      <c r="U166" s="37" t="e">
        <f t="shared" si="73"/>
        <v>#REF!</v>
      </c>
      <c r="V166" s="37" t="e">
        <f t="shared" si="74"/>
        <v>#REF!</v>
      </c>
      <c r="W166" s="37" t="e">
        <f t="shared" si="75"/>
        <v>#REF!</v>
      </c>
      <c r="X166" s="37" t="e">
        <f t="shared" si="76"/>
        <v>#REF!</v>
      </c>
      <c r="Y166" s="37" t="e">
        <f t="shared" si="77"/>
        <v>#REF!</v>
      </c>
      <c r="Z166" s="37" t="e">
        <f t="shared" si="78"/>
        <v>#REF!</v>
      </c>
      <c r="AR166" s="41">
        <f t="shared" si="79"/>
        <v>4.630291666666667</v>
      </c>
      <c r="AS166" s="42">
        <f t="shared" si="83"/>
        <v>264</v>
      </c>
      <c r="AT166" s="50">
        <f t="shared" si="80"/>
        <v>1222.39</v>
      </c>
      <c r="AU166" s="50"/>
      <c r="AV166" s="50"/>
      <c r="AW166" s="50"/>
      <c r="AX166" s="50"/>
      <c r="AY166" s="51"/>
    </row>
    <row r="167" spans="1:51" ht="15">
      <c r="A167" s="37">
        <v>1</v>
      </c>
      <c r="B167" s="37">
        <v>0</v>
      </c>
      <c r="C167" s="38" t="s">
        <v>216</v>
      </c>
      <c r="D167" s="37" t="s">
        <v>81</v>
      </c>
      <c r="E167" s="37" t="s">
        <v>21</v>
      </c>
      <c r="F167" s="46" t="e">
        <f>IF(#REF!="","",IF(C167=#REF!,A167*360+B167*30,""))</f>
        <v>#REF!</v>
      </c>
      <c r="G167" s="46" t="e">
        <f t="shared" si="81"/>
        <v>#REF!</v>
      </c>
      <c r="H167" s="46" t="e">
        <f>IF(D167=#REF!,IF(C167=#REF!,Calcul_périodes!$AI$8,0))</f>
        <v>#REF!</v>
      </c>
      <c r="I167" s="46" t="e">
        <f>IF(D167=#REF!,IF(C167=#REF!,Calcul_périodes!$AI$16,0))</f>
        <v>#REF!</v>
      </c>
      <c r="J167" s="46" t="e">
        <f>IF(D167=#REF!,IF(C167=#REF!,Calcul_périodes!$AI$24,0))</f>
        <v>#REF!</v>
      </c>
      <c r="K167" s="46" t="e">
        <f t="shared" si="68"/>
        <v>#REF!</v>
      </c>
      <c r="L167" s="47" t="e">
        <f t="shared" si="69"/>
        <v>#REF!</v>
      </c>
      <c r="M167" s="37">
        <v>333</v>
      </c>
      <c r="N167" s="37">
        <v>316</v>
      </c>
      <c r="O167" s="48">
        <f t="shared" si="70"/>
        <v>1463.17</v>
      </c>
      <c r="P167" s="49">
        <v>5556.35</v>
      </c>
      <c r="Q167" s="38" t="s">
        <v>197</v>
      </c>
      <c r="R167" s="37" t="e">
        <f t="shared" si="71"/>
        <v>#REF!</v>
      </c>
      <c r="S167" s="37" t="e">
        <f aca="true" t="shared" si="86" ref="S167:S178">IF(R167="OUI",IF(K167&gt;=360,K167-L167,IF(K167&lt;360,K167,0)))</f>
        <v>#REF!</v>
      </c>
      <c r="T167" s="37" t="e">
        <f t="shared" si="72"/>
        <v>#REF!</v>
      </c>
      <c r="U167" s="37" t="e">
        <f t="shared" si="73"/>
        <v>#REF!</v>
      </c>
      <c r="V167" s="37" t="e">
        <f t="shared" si="74"/>
        <v>#REF!</v>
      </c>
      <c r="W167" s="37" t="e">
        <f t="shared" si="75"/>
        <v>#REF!</v>
      </c>
      <c r="X167" s="37" t="e">
        <f t="shared" si="76"/>
        <v>#REF!</v>
      </c>
      <c r="Y167" s="37" t="e">
        <f t="shared" si="77"/>
        <v>#REF!</v>
      </c>
      <c r="Z167" s="37" t="e">
        <f t="shared" si="78"/>
        <v>#REF!</v>
      </c>
      <c r="AR167" s="41">
        <f t="shared" si="79"/>
        <v>4.630291666666667</v>
      </c>
      <c r="AS167" s="42">
        <f t="shared" si="83"/>
        <v>265</v>
      </c>
      <c r="AT167" s="50">
        <f t="shared" si="80"/>
        <v>1227.02</v>
      </c>
      <c r="AU167" s="50"/>
      <c r="AV167" s="50"/>
      <c r="AW167" s="50"/>
      <c r="AX167" s="50"/>
      <c r="AY167" s="51"/>
    </row>
    <row r="168" spans="1:51" ht="15">
      <c r="A168" s="37">
        <v>2</v>
      </c>
      <c r="B168" s="37">
        <v>0</v>
      </c>
      <c r="C168" s="38" t="s">
        <v>216</v>
      </c>
      <c r="D168" s="37" t="s">
        <v>81</v>
      </c>
      <c r="E168" s="37" t="s">
        <v>22</v>
      </c>
      <c r="F168" s="46" t="e">
        <f>IF(#REF!="","",IF(C168=#REF!,A168*360+B168*30,""))</f>
        <v>#REF!</v>
      </c>
      <c r="G168" s="46" t="e">
        <f t="shared" si="81"/>
        <v>#REF!</v>
      </c>
      <c r="H168" s="46" t="e">
        <f>IF(D168=#REF!,IF(C168=#REF!,Calcul_périodes!$AI$8,0))</f>
        <v>#REF!</v>
      </c>
      <c r="I168" s="46" t="e">
        <f>IF(D168=#REF!,IF(C168=#REF!,Calcul_périodes!$AI$16,0))</f>
        <v>#REF!</v>
      </c>
      <c r="J168" s="46" t="e">
        <f>IF(D168=#REF!,IF(C168=#REF!,Calcul_périodes!$AI$24,0))</f>
        <v>#REF!</v>
      </c>
      <c r="K168" s="46" t="e">
        <f t="shared" si="68"/>
        <v>#REF!</v>
      </c>
      <c r="L168" s="47" t="e">
        <f t="shared" si="69"/>
        <v>#REF!</v>
      </c>
      <c r="M168" s="37">
        <v>347</v>
      </c>
      <c r="N168" s="37">
        <v>325</v>
      </c>
      <c r="O168" s="48">
        <f t="shared" si="70"/>
        <v>1504.84</v>
      </c>
      <c r="P168" s="49">
        <v>5556.35</v>
      </c>
      <c r="Q168" s="38" t="s">
        <v>198</v>
      </c>
      <c r="R168" s="37" t="e">
        <f t="shared" si="71"/>
        <v>#REF!</v>
      </c>
      <c r="S168" s="37" t="e">
        <f t="shared" si="86"/>
        <v>#REF!</v>
      </c>
      <c r="T168" s="37" t="e">
        <f t="shared" si="72"/>
        <v>#REF!</v>
      </c>
      <c r="U168" s="37" t="e">
        <f t="shared" si="73"/>
        <v>#REF!</v>
      </c>
      <c r="V168" s="37" t="e">
        <f t="shared" si="74"/>
        <v>#REF!</v>
      </c>
      <c r="W168" s="37" t="e">
        <f t="shared" si="75"/>
        <v>#REF!</v>
      </c>
      <c r="X168" s="37" t="e">
        <f t="shared" si="76"/>
        <v>#REF!</v>
      </c>
      <c r="Y168" s="37" t="e">
        <f t="shared" si="77"/>
        <v>#REF!</v>
      </c>
      <c r="Z168" s="37" t="e">
        <f t="shared" si="78"/>
        <v>#REF!</v>
      </c>
      <c r="AR168" s="41">
        <f t="shared" si="79"/>
        <v>4.630291666666667</v>
      </c>
      <c r="AS168" s="42">
        <f t="shared" si="83"/>
        <v>266</v>
      </c>
      <c r="AT168" s="50">
        <f t="shared" si="80"/>
        <v>1231.65</v>
      </c>
      <c r="AU168" s="50"/>
      <c r="AV168" s="50"/>
      <c r="AW168" s="50"/>
      <c r="AX168" s="50"/>
      <c r="AY168" s="51"/>
    </row>
    <row r="169" spans="1:51" ht="15">
      <c r="A169" s="37">
        <v>2</v>
      </c>
      <c r="B169" s="37">
        <v>0</v>
      </c>
      <c r="C169" s="38" t="s">
        <v>216</v>
      </c>
      <c r="D169" s="37" t="s">
        <v>81</v>
      </c>
      <c r="E169" s="37" t="s">
        <v>23</v>
      </c>
      <c r="F169" s="46" t="e">
        <f>IF(#REF!="","",IF(C169=#REF!,A169*360+B169*30,""))</f>
        <v>#REF!</v>
      </c>
      <c r="G169" s="46" t="e">
        <f t="shared" si="81"/>
        <v>#REF!</v>
      </c>
      <c r="H169" s="46" t="e">
        <f>IF(D169=#REF!,IF(C169=#REF!,Calcul_périodes!$AI$8,0))</f>
        <v>#REF!</v>
      </c>
      <c r="I169" s="46" t="e">
        <f>IF(D169=#REF!,IF(C169=#REF!,Calcul_périodes!$AI$16,0))</f>
        <v>#REF!</v>
      </c>
      <c r="J169" s="46" t="e">
        <f>IF(D169=#REF!,IF(C169=#REF!,Calcul_périodes!$AI$24,0))</f>
        <v>#REF!</v>
      </c>
      <c r="K169" s="46" t="e">
        <f t="shared" si="68"/>
        <v>#REF!</v>
      </c>
      <c r="L169" s="47" t="e">
        <f t="shared" si="69"/>
        <v>#REF!</v>
      </c>
      <c r="M169" s="37">
        <v>359</v>
      </c>
      <c r="N169" s="37">
        <v>334</v>
      </c>
      <c r="O169" s="48">
        <f t="shared" si="70"/>
        <v>1546.51</v>
      </c>
      <c r="P169" s="49">
        <v>5556.35</v>
      </c>
      <c r="Q169" s="38" t="s">
        <v>199</v>
      </c>
      <c r="R169" s="37" t="e">
        <f t="shared" si="71"/>
        <v>#REF!</v>
      </c>
      <c r="S169" s="37" t="e">
        <f t="shared" si="86"/>
        <v>#REF!</v>
      </c>
      <c r="T169" s="37" t="e">
        <f t="shared" si="72"/>
        <v>#REF!</v>
      </c>
      <c r="U169" s="37" t="e">
        <f t="shared" si="73"/>
        <v>#REF!</v>
      </c>
      <c r="V169" s="37" t="e">
        <f t="shared" si="74"/>
        <v>#REF!</v>
      </c>
      <c r="W169" s="37" t="e">
        <f t="shared" si="75"/>
        <v>#REF!</v>
      </c>
      <c r="X169" s="37" t="e">
        <f t="shared" si="76"/>
        <v>#REF!</v>
      </c>
      <c r="Y169" s="37" t="e">
        <f t="shared" si="77"/>
        <v>#REF!</v>
      </c>
      <c r="Z169" s="37" t="e">
        <f t="shared" si="78"/>
        <v>#REF!</v>
      </c>
      <c r="AR169" s="41">
        <f t="shared" si="79"/>
        <v>4.630291666666667</v>
      </c>
      <c r="AS169" s="42">
        <f t="shared" si="83"/>
        <v>267</v>
      </c>
      <c r="AT169" s="50">
        <f t="shared" si="80"/>
        <v>1236.28</v>
      </c>
      <c r="AU169" s="50"/>
      <c r="AV169" s="50"/>
      <c r="AW169" s="50"/>
      <c r="AX169" s="50"/>
      <c r="AY169" s="51"/>
    </row>
    <row r="170" spans="1:51" ht="15">
      <c r="A170" s="37">
        <v>2</v>
      </c>
      <c r="B170" s="37">
        <v>0</v>
      </c>
      <c r="C170" s="38" t="s">
        <v>216</v>
      </c>
      <c r="D170" s="37" t="s">
        <v>81</v>
      </c>
      <c r="E170" s="37" t="s">
        <v>24</v>
      </c>
      <c r="F170" s="46" t="e">
        <f>IF(#REF!="","",IF(C170=#REF!,A170*360+B170*30,""))</f>
        <v>#REF!</v>
      </c>
      <c r="G170" s="46" t="e">
        <f t="shared" si="81"/>
        <v>#REF!</v>
      </c>
      <c r="H170" s="46" t="e">
        <f>IF(D170=#REF!,IF(C170=#REF!,Calcul_périodes!$AI$8,0))</f>
        <v>#REF!</v>
      </c>
      <c r="I170" s="46" t="e">
        <f>IF(D170=#REF!,IF(C170=#REF!,Calcul_périodes!$AI$16,0))</f>
        <v>#REF!</v>
      </c>
      <c r="J170" s="46" t="e">
        <f>IF(D170=#REF!,IF(C170=#REF!,Calcul_périodes!$AI$24,0))</f>
        <v>#REF!</v>
      </c>
      <c r="K170" s="46" t="e">
        <f t="shared" si="68"/>
        <v>#REF!</v>
      </c>
      <c r="L170" s="47" t="e">
        <f t="shared" si="69"/>
        <v>#REF!</v>
      </c>
      <c r="M170" s="37">
        <v>374</v>
      </c>
      <c r="N170" s="37">
        <v>345</v>
      </c>
      <c r="O170" s="48">
        <f t="shared" si="70"/>
        <v>1597.45</v>
      </c>
      <c r="P170" s="49">
        <v>5556.35</v>
      </c>
      <c r="Q170" s="38" t="s">
        <v>200</v>
      </c>
      <c r="R170" s="37" t="e">
        <f t="shared" si="71"/>
        <v>#REF!</v>
      </c>
      <c r="S170" s="37" t="e">
        <f t="shared" si="86"/>
        <v>#REF!</v>
      </c>
      <c r="T170" s="37" t="e">
        <f t="shared" si="72"/>
        <v>#REF!</v>
      </c>
      <c r="U170" s="37" t="e">
        <f t="shared" si="73"/>
        <v>#REF!</v>
      </c>
      <c r="V170" s="37" t="e">
        <f t="shared" si="74"/>
        <v>#REF!</v>
      </c>
      <c r="W170" s="37" t="e">
        <f t="shared" si="75"/>
        <v>#REF!</v>
      </c>
      <c r="X170" s="37" t="e">
        <f t="shared" si="76"/>
        <v>#REF!</v>
      </c>
      <c r="Y170" s="37" t="e">
        <f t="shared" si="77"/>
        <v>#REF!</v>
      </c>
      <c r="Z170" s="37" t="e">
        <f t="shared" si="78"/>
        <v>#REF!</v>
      </c>
      <c r="AR170" s="41">
        <f t="shared" si="79"/>
        <v>4.630291666666667</v>
      </c>
      <c r="AS170" s="42">
        <f t="shared" si="83"/>
        <v>268</v>
      </c>
      <c r="AT170" s="50">
        <f t="shared" si="80"/>
        <v>1240.91</v>
      </c>
      <c r="AU170" s="50"/>
      <c r="AV170" s="50"/>
      <c r="AW170" s="50"/>
      <c r="AX170" s="50"/>
      <c r="AY170" s="51"/>
    </row>
    <row r="171" spans="1:51" ht="15">
      <c r="A171" s="37">
        <v>3</v>
      </c>
      <c r="B171" s="37">
        <v>0</v>
      </c>
      <c r="C171" s="38" t="s">
        <v>216</v>
      </c>
      <c r="D171" s="37" t="s">
        <v>81</v>
      </c>
      <c r="E171" s="37" t="s">
        <v>25</v>
      </c>
      <c r="F171" s="46" t="e">
        <f>IF(#REF!="","",IF(C171=#REF!,A171*360+B171*30,""))</f>
        <v>#REF!</v>
      </c>
      <c r="G171" s="46" t="e">
        <f t="shared" si="81"/>
        <v>#REF!</v>
      </c>
      <c r="H171" s="46" t="e">
        <f>IF(D171=#REF!,IF(C171=#REF!,Calcul_périodes!$AI$8,0))</f>
        <v>#REF!</v>
      </c>
      <c r="I171" s="46" t="e">
        <f>IF(D171=#REF!,IF(C171=#REF!,Calcul_périodes!$AI$16,0))</f>
        <v>#REF!</v>
      </c>
      <c r="J171" s="46" t="e">
        <f>IF(D171=#REF!,IF(C171=#REF!,Calcul_périodes!$AI$24,0))</f>
        <v>#REF!</v>
      </c>
      <c r="K171" s="46" t="e">
        <f t="shared" si="68"/>
        <v>#REF!</v>
      </c>
      <c r="L171" s="47" t="e">
        <f t="shared" si="69"/>
        <v>#REF!</v>
      </c>
      <c r="M171" s="37">
        <v>393</v>
      </c>
      <c r="N171" s="37">
        <v>358</v>
      </c>
      <c r="O171" s="48">
        <f t="shared" si="70"/>
        <v>1657.64</v>
      </c>
      <c r="P171" s="49">
        <v>5556.35</v>
      </c>
      <c r="Q171" s="38" t="s">
        <v>201</v>
      </c>
      <c r="R171" s="37" t="e">
        <f t="shared" si="71"/>
        <v>#REF!</v>
      </c>
      <c r="S171" s="37" t="e">
        <f t="shared" si="86"/>
        <v>#REF!</v>
      </c>
      <c r="T171" s="37" t="e">
        <f t="shared" si="72"/>
        <v>#REF!</v>
      </c>
      <c r="U171" s="37" t="e">
        <f t="shared" si="73"/>
        <v>#REF!</v>
      </c>
      <c r="V171" s="37" t="e">
        <f t="shared" si="74"/>
        <v>#REF!</v>
      </c>
      <c r="W171" s="37" t="e">
        <f t="shared" si="75"/>
        <v>#REF!</v>
      </c>
      <c r="X171" s="37" t="e">
        <f t="shared" si="76"/>
        <v>#REF!</v>
      </c>
      <c r="Y171" s="37" t="e">
        <f t="shared" si="77"/>
        <v>#REF!</v>
      </c>
      <c r="Z171" s="37" t="e">
        <f t="shared" si="78"/>
        <v>#REF!</v>
      </c>
      <c r="AR171" s="41">
        <f t="shared" si="79"/>
        <v>4.630291666666667</v>
      </c>
      <c r="AS171" s="42">
        <f t="shared" si="83"/>
        <v>269</v>
      </c>
      <c r="AT171" s="50">
        <f t="shared" si="80"/>
        <v>1245.54</v>
      </c>
      <c r="AU171" s="50"/>
      <c r="AV171" s="50"/>
      <c r="AW171" s="50"/>
      <c r="AX171" s="50"/>
      <c r="AY171" s="51"/>
    </row>
    <row r="172" spans="1:51" ht="15">
      <c r="A172" s="37">
        <v>3</v>
      </c>
      <c r="B172" s="37">
        <v>0</v>
      </c>
      <c r="C172" s="38" t="s">
        <v>216</v>
      </c>
      <c r="D172" s="37" t="s">
        <v>81</v>
      </c>
      <c r="E172" s="37" t="s">
        <v>26</v>
      </c>
      <c r="F172" s="46" t="e">
        <f>IF(#REF!="","",IF(C172=#REF!,A172*360+B172*30,""))</f>
        <v>#REF!</v>
      </c>
      <c r="G172" s="46" t="e">
        <f t="shared" si="81"/>
        <v>#REF!</v>
      </c>
      <c r="H172" s="46" t="e">
        <f>IF(D172=#REF!,IF(C172=#REF!,Calcul_périodes!$AI$8,0))</f>
        <v>#REF!</v>
      </c>
      <c r="I172" s="46" t="e">
        <f>IF(D172=#REF!,IF(C172=#REF!,Calcul_périodes!$AI$16,0))</f>
        <v>#REF!</v>
      </c>
      <c r="J172" s="46" t="e">
        <f>IF(D172=#REF!,IF(C172=#REF!,Calcul_périodes!$AI$24,0))</f>
        <v>#REF!</v>
      </c>
      <c r="K172" s="46" t="e">
        <f t="shared" si="68"/>
        <v>#REF!</v>
      </c>
      <c r="L172" s="47" t="e">
        <f t="shared" si="69"/>
        <v>#REF!</v>
      </c>
      <c r="M172" s="37">
        <v>418</v>
      </c>
      <c r="N172" s="37">
        <v>371</v>
      </c>
      <c r="O172" s="48">
        <f t="shared" si="70"/>
        <v>1717.83</v>
      </c>
      <c r="P172" s="49">
        <v>5556.35</v>
      </c>
      <c r="Q172" s="38" t="s">
        <v>202</v>
      </c>
      <c r="R172" s="37" t="e">
        <f t="shared" si="71"/>
        <v>#REF!</v>
      </c>
      <c r="S172" s="37" t="e">
        <f t="shared" si="86"/>
        <v>#REF!</v>
      </c>
      <c r="T172" s="37" t="e">
        <f t="shared" si="72"/>
        <v>#REF!</v>
      </c>
      <c r="U172" s="37" t="e">
        <f t="shared" si="73"/>
        <v>#REF!</v>
      </c>
      <c r="V172" s="37" t="e">
        <f t="shared" si="74"/>
        <v>#REF!</v>
      </c>
      <c r="W172" s="37" t="e">
        <f t="shared" si="75"/>
        <v>#REF!</v>
      </c>
      <c r="X172" s="37" t="e">
        <f t="shared" si="76"/>
        <v>#REF!</v>
      </c>
      <c r="Y172" s="37" t="e">
        <f t="shared" si="77"/>
        <v>#REF!</v>
      </c>
      <c r="Z172" s="37" t="e">
        <f t="shared" si="78"/>
        <v>#REF!</v>
      </c>
      <c r="AR172" s="41">
        <f t="shared" si="79"/>
        <v>4.630291666666667</v>
      </c>
      <c r="AS172" s="42">
        <f t="shared" si="83"/>
        <v>270</v>
      </c>
      <c r="AT172" s="50">
        <f t="shared" si="80"/>
        <v>1250.17</v>
      </c>
      <c r="AU172" s="50"/>
      <c r="AV172" s="50"/>
      <c r="AW172" s="50"/>
      <c r="AX172" s="50"/>
      <c r="AY172" s="51"/>
    </row>
    <row r="173" spans="1:51" ht="15">
      <c r="A173" s="37">
        <v>3</v>
      </c>
      <c r="B173" s="37">
        <v>0</v>
      </c>
      <c r="C173" s="38" t="s">
        <v>216</v>
      </c>
      <c r="D173" s="37" t="s">
        <v>81</v>
      </c>
      <c r="E173" s="37" t="s">
        <v>27</v>
      </c>
      <c r="F173" s="46" t="e">
        <f>IF(#REF!="","",IF(C173=#REF!,A173*360+B173*30,""))</f>
        <v>#REF!</v>
      </c>
      <c r="G173" s="46" t="e">
        <f t="shared" si="81"/>
        <v>#REF!</v>
      </c>
      <c r="H173" s="46" t="e">
        <f>IF(D173=#REF!,IF(C173=#REF!,Calcul_périodes!$AI$8,0))</f>
        <v>#REF!</v>
      </c>
      <c r="I173" s="46" t="e">
        <f>IF(D173=#REF!,IF(C173=#REF!,Calcul_périodes!$AI$16,0))</f>
        <v>#REF!</v>
      </c>
      <c r="J173" s="46" t="e">
        <f>IF(D173=#REF!,IF(C173=#REF!,Calcul_périodes!$AI$24,0))</f>
        <v>#REF!</v>
      </c>
      <c r="K173" s="46" t="e">
        <f t="shared" si="68"/>
        <v>#REF!</v>
      </c>
      <c r="L173" s="47" t="e">
        <f t="shared" si="69"/>
        <v>#REF!</v>
      </c>
      <c r="M173" s="37">
        <v>436</v>
      </c>
      <c r="N173" s="37">
        <v>384</v>
      </c>
      <c r="O173" s="48">
        <f t="shared" si="70"/>
        <v>1778.03</v>
      </c>
      <c r="P173" s="49">
        <v>5556.35</v>
      </c>
      <c r="Q173" s="38" t="s">
        <v>203</v>
      </c>
      <c r="R173" s="37" t="e">
        <f t="shared" si="71"/>
        <v>#REF!</v>
      </c>
      <c r="S173" s="37" t="e">
        <f t="shared" si="86"/>
        <v>#REF!</v>
      </c>
      <c r="T173" s="37" t="e">
        <f t="shared" si="72"/>
        <v>#REF!</v>
      </c>
      <c r="U173" s="37" t="e">
        <f t="shared" si="73"/>
        <v>#REF!</v>
      </c>
      <c r="V173" s="37" t="e">
        <f t="shared" si="74"/>
        <v>#REF!</v>
      </c>
      <c r="W173" s="37" t="e">
        <f t="shared" si="75"/>
        <v>#REF!</v>
      </c>
      <c r="X173" s="37" t="e">
        <f t="shared" si="76"/>
        <v>#REF!</v>
      </c>
      <c r="Y173" s="37" t="e">
        <f t="shared" si="77"/>
        <v>#REF!</v>
      </c>
      <c r="Z173" s="37" t="e">
        <f t="shared" si="78"/>
        <v>#REF!</v>
      </c>
      <c r="AR173" s="41">
        <f t="shared" si="79"/>
        <v>4.630291666666667</v>
      </c>
      <c r="AS173" s="42">
        <f t="shared" si="83"/>
        <v>271</v>
      </c>
      <c r="AT173" s="50">
        <f t="shared" si="80"/>
        <v>1254.8</v>
      </c>
      <c r="AU173" s="50"/>
      <c r="AV173" s="50"/>
      <c r="AW173" s="50"/>
      <c r="AX173" s="50"/>
      <c r="AY173" s="51"/>
    </row>
    <row r="174" spans="1:51" ht="15">
      <c r="A174" s="37">
        <v>3</v>
      </c>
      <c r="B174" s="37">
        <v>0</v>
      </c>
      <c r="C174" s="38" t="s">
        <v>216</v>
      </c>
      <c r="D174" s="37" t="s">
        <v>81</v>
      </c>
      <c r="E174" s="37" t="s">
        <v>28</v>
      </c>
      <c r="F174" s="46" t="e">
        <f>IF(#REF!="","",IF(C174=#REF!,A174*360+B174*30,""))</f>
        <v>#REF!</v>
      </c>
      <c r="G174" s="46" t="e">
        <f t="shared" si="81"/>
        <v>#REF!</v>
      </c>
      <c r="H174" s="46" t="e">
        <f>IF(D174=#REF!,IF(C174=#REF!,Calcul_périodes!$AI$8,0))</f>
        <v>#REF!</v>
      </c>
      <c r="I174" s="46" t="e">
        <f>IF(D174=#REF!,IF(C174=#REF!,Calcul_périodes!$AI$16,0))</f>
        <v>#REF!</v>
      </c>
      <c r="J174" s="46" t="e">
        <f>IF(D174=#REF!,IF(C174=#REF!,Calcul_périodes!$AI$24,0))</f>
        <v>#REF!</v>
      </c>
      <c r="K174" s="46" t="e">
        <f t="shared" si="68"/>
        <v>#REF!</v>
      </c>
      <c r="L174" s="47" t="e">
        <f t="shared" si="69"/>
        <v>#REF!</v>
      </c>
      <c r="M174" s="37">
        <v>457</v>
      </c>
      <c r="N174" s="37">
        <v>400</v>
      </c>
      <c r="O174" s="48">
        <f t="shared" si="70"/>
        <v>1852.11</v>
      </c>
      <c r="P174" s="49">
        <v>5556.35</v>
      </c>
      <c r="Q174" s="38" t="s">
        <v>204</v>
      </c>
      <c r="R174" s="37" t="e">
        <f t="shared" si="71"/>
        <v>#REF!</v>
      </c>
      <c r="S174" s="37" t="e">
        <f t="shared" si="86"/>
        <v>#REF!</v>
      </c>
      <c r="T174" s="37" t="e">
        <f t="shared" si="72"/>
        <v>#REF!</v>
      </c>
      <c r="U174" s="37" t="e">
        <f t="shared" si="73"/>
        <v>#REF!</v>
      </c>
      <c r="V174" s="37" t="e">
        <f t="shared" si="74"/>
        <v>#REF!</v>
      </c>
      <c r="W174" s="37" t="e">
        <f t="shared" si="75"/>
        <v>#REF!</v>
      </c>
      <c r="X174" s="37" t="e">
        <f t="shared" si="76"/>
        <v>#REF!</v>
      </c>
      <c r="Y174" s="37" t="e">
        <f t="shared" si="77"/>
        <v>#REF!</v>
      </c>
      <c r="Z174" s="37" t="e">
        <f t="shared" si="78"/>
        <v>#REF!</v>
      </c>
      <c r="AR174" s="41">
        <f t="shared" si="79"/>
        <v>4.630291666666667</v>
      </c>
      <c r="AS174" s="42">
        <f t="shared" si="83"/>
        <v>272</v>
      </c>
      <c r="AT174" s="50">
        <f t="shared" si="80"/>
        <v>1259.43</v>
      </c>
      <c r="AU174" s="50"/>
      <c r="AV174" s="50"/>
      <c r="AW174" s="50"/>
      <c r="AX174" s="50"/>
      <c r="AY174" s="51"/>
    </row>
    <row r="175" spans="1:51" ht="15">
      <c r="A175" s="37">
        <v>3</v>
      </c>
      <c r="B175" s="37">
        <v>0</v>
      </c>
      <c r="C175" s="38" t="s">
        <v>216</v>
      </c>
      <c r="D175" s="37" t="s">
        <v>81</v>
      </c>
      <c r="E175" s="37" t="s">
        <v>29</v>
      </c>
      <c r="F175" s="46" t="e">
        <f>IF(#REF!="","",IF(C175=#REF!,A175*360+B175*30,""))</f>
        <v>#REF!</v>
      </c>
      <c r="G175" s="46" t="e">
        <f t="shared" si="81"/>
        <v>#REF!</v>
      </c>
      <c r="H175" s="46" t="e">
        <f>IF(D175=#REF!,IF(C175=#REF!,Calcul_périodes!$AI$8,0))</f>
        <v>#REF!</v>
      </c>
      <c r="I175" s="46" t="e">
        <f>IF(D175=#REF!,IF(C175=#REF!,Calcul_périodes!$AI$16,0))</f>
        <v>#REF!</v>
      </c>
      <c r="J175" s="46" t="e">
        <f>IF(D175=#REF!,IF(C175=#REF!,Calcul_périodes!$AI$24,0))</f>
        <v>#REF!</v>
      </c>
      <c r="K175" s="46" t="e">
        <f t="shared" si="68"/>
        <v>#REF!</v>
      </c>
      <c r="L175" s="47" t="e">
        <f t="shared" si="69"/>
        <v>#REF!</v>
      </c>
      <c r="M175" s="37">
        <v>486</v>
      </c>
      <c r="N175" s="37">
        <v>420</v>
      </c>
      <c r="O175" s="48">
        <f t="shared" si="70"/>
        <v>1944.72</v>
      </c>
      <c r="P175" s="49">
        <v>5556.35</v>
      </c>
      <c r="Q175" s="38" t="s">
        <v>205</v>
      </c>
      <c r="R175" s="37" t="e">
        <f t="shared" si="71"/>
        <v>#REF!</v>
      </c>
      <c r="S175" s="37" t="e">
        <f t="shared" si="86"/>
        <v>#REF!</v>
      </c>
      <c r="T175" s="37" t="e">
        <f t="shared" si="72"/>
        <v>#REF!</v>
      </c>
      <c r="U175" s="37" t="e">
        <f t="shared" si="73"/>
        <v>#REF!</v>
      </c>
      <c r="V175" s="37" t="e">
        <f t="shared" si="74"/>
        <v>#REF!</v>
      </c>
      <c r="W175" s="37" t="e">
        <f t="shared" si="75"/>
        <v>#REF!</v>
      </c>
      <c r="X175" s="37" t="e">
        <f t="shared" si="76"/>
        <v>#REF!</v>
      </c>
      <c r="Y175" s="37" t="e">
        <f t="shared" si="77"/>
        <v>#REF!</v>
      </c>
      <c r="Z175" s="37" t="e">
        <f t="shared" si="78"/>
        <v>#REF!</v>
      </c>
      <c r="AR175" s="41">
        <f t="shared" si="79"/>
        <v>4.630291666666667</v>
      </c>
      <c r="AS175" s="42">
        <f t="shared" si="83"/>
        <v>273</v>
      </c>
      <c r="AT175" s="50">
        <f t="shared" si="80"/>
        <v>1264.06</v>
      </c>
      <c r="AU175" s="50"/>
      <c r="AV175" s="50"/>
      <c r="AW175" s="50"/>
      <c r="AX175" s="50"/>
      <c r="AY175" s="51"/>
    </row>
    <row r="176" spans="1:51" ht="15">
      <c r="A176" s="37">
        <v>3</v>
      </c>
      <c r="B176" s="37">
        <v>0</v>
      </c>
      <c r="C176" s="38" t="s">
        <v>216</v>
      </c>
      <c r="D176" s="37" t="s">
        <v>81</v>
      </c>
      <c r="E176" s="37" t="s">
        <v>30</v>
      </c>
      <c r="F176" s="46" t="e">
        <f>IF(#REF!="","",IF(C176=#REF!,A176*360+B176*30,""))</f>
        <v>#REF!</v>
      </c>
      <c r="G176" s="46" t="e">
        <f t="shared" si="81"/>
        <v>#REF!</v>
      </c>
      <c r="H176" s="46" t="e">
        <f>IF(D176=#REF!,IF(C176=#REF!,Calcul_périodes!$AI$8,0))</f>
        <v>#REF!</v>
      </c>
      <c r="I176" s="46" t="e">
        <f>IF(D176=#REF!,IF(C176=#REF!,Calcul_périodes!$AI$16,0))</f>
        <v>#REF!</v>
      </c>
      <c r="J176" s="46" t="e">
        <f>IF(D176=#REF!,IF(C176=#REF!,Calcul_périodes!$AI$24,0))</f>
        <v>#REF!</v>
      </c>
      <c r="K176" s="46" t="e">
        <f t="shared" si="68"/>
        <v>#REF!</v>
      </c>
      <c r="L176" s="47" t="e">
        <f t="shared" si="69"/>
        <v>#REF!</v>
      </c>
      <c r="M176" s="37">
        <v>516</v>
      </c>
      <c r="N176" s="37">
        <v>443</v>
      </c>
      <c r="O176" s="48">
        <f t="shared" si="70"/>
        <v>2051.21</v>
      </c>
      <c r="P176" s="49">
        <v>5556.35</v>
      </c>
      <c r="Q176" s="38" t="s">
        <v>206</v>
      </c>
      <c r="R176" s="37" t="e">
        <f t="shared" si="71"/>
        <v>#REF!</v>
      </c>
      <c r="S176" s="37" t="e">
        <f t="shared" si="86"/>
        <v>#REF!</v>
      </c>
      <c r="T176" s="37" t="e">
        <f t="shared" si="72"/>
        <v>#REF!</v>
      </c>
      <c r="U176" s="37" t="e">
        <f t="shared" si="73"/>
        <v>#REF!</v>
      </c>
      <c r="V176" s="37" t="e">
        <f t="shared" si="74"/>
        <v>#REF!</v>
      </c>
      <c r="W176" s="37" t="e">
        <f t="shared" si="75"/>
        <v>#REF!</v>
      </c>
      <c r="X176" s="37" t="e">
        <f t="shared" si="76"/>
        <v>#REF!</v>
      </c>
      <c r="Y176" s="37" t="e">
        <f t="shared" si="77"/>
        <v>#REF!</v>
      </c>
      <c r="Z176" s="37" t="e">
        <f t="shared" si="78"/>
        <v>#REF!</v>
      </c>
      <c r="AR176" s="41">
        <f t="shared" si="79"/>
        <v>4.630291666666667</v>
      </c>
      <c r="AS176" s="42">
        <f t="shared" si="83"/>
        <v>274</v>
      </c>
      <c r="AT176" s="50">
        <f t="shared" si="80"/>
        <v>1268.69</v>
      </c>
      <c r="AU176" s="50"/>
      <c r="AV176" s="50"/>
      <c r="AW176" s="50"/>
      <c r="AX176" s="50"/>
      <c r="AY176" s="51"/>
    </row>
    <row r="177" spans="1:51" ht="15">
      <c r="A177" s="37">
        <v>4</v>
      </c>
      <c r="B177" s="37">
        <v>0</v>
      </c>
      <c r="C177" s="38" t="s">
        <v>216</v>
      </c>
      <c r="D177" s="37" t="s">
        <v>81</v>
      </c>
      <c r="E177" s="37" t="s">
        <v>33</v>
      </c>
      <c r="F177" s="46" t="e">
        <f>IF(#REF!="","",IF(C177=#REF!,A177*360+B177*30,""))</f>
        <v>#REF!</v>
      </c>
      <c r="G177" s="46" t="e">
        <f t="shared" si="81"/>
        <v>#REF!</v>
      </c>
      <c r="H177" s="46" t="e">
        <f>IF(D177=#REF!,IF(C177=#REF!,Calcul_périodes!$AI$8,0))</f>
        <v>#REF!</v>
      </c>
      <c r="I177" s="46" t="e">
        <f>IF(D177=#REF!,IF(C177=#REF!,Calcul_périodes!$AI$16,0))</f>
        <v>#REF!</v>
      </c>
      <c r="J177" s="46" t="e">
        <f>IF(D177=#REF!,IF(C177=#REF!,Calcul_périodes!$AI$24,0))</f>
        <v>#REF!</v>
      </c>
      <c r="K177" s="46" t="e">
        <f t="shared" si="68"/>
        <v>#REF!</v>
      </c>
      <c r="L177" s="47" t="e">
        <f t="shared" si="69"/>
        <v>#REF!</v>
      </c>
      <c r="M177" s="37">
        <v>548</v>
      </c>
      <c r="N177" s="37">
        <v>466</v>
      </c>
      <c r="O177" s="48">
        <f t="shared" si="70"/>
        <v>2157.71</v>
      </c>
      <c r="P177" s="49">
        <v>5556.35</v>
      </c>
      <c r="Q177" s="38" t="s">
        <v>207</v>
      </c>
      <c r="R177" s="37" t="e">
        <f t="shared" si="71"/>
        <v>#REF!</v>
      </c>
      <c r="S177" s="37" t="e">
        <f t="shared" si="86"/>
        <v>#REF!</v>
      </c>
      <c r="T177" s="37" t="e">
        <f t="shared" si="72"/>
        <v>#REF!</v>
      </c>
      <c r="U177" s="37" t="e">
        <f t="shared" si="73"/>
        <v>#REF!</v>
      </c>
      <c r="V177" s="37" t="e">
        <f t="shared" si="74"/>
        <v>#REF!</v>
      </c>
      <c r="W177" s="37" t="e">
        <f t="shared" si="75"/>
        <v>#REF!</v>
      </c>
      <c r="X177" s="37" t="e">
        <f t="shared" si="76"/>
        <v>#REF!</v>
      </c>
      <c r="Y177" s="37" t="e">
        <f t="shared" si="77"/>
        <v>#REF!</v>
      </c>
      <c r="Z177" s="37" t="e">
        <f t="shared" si="78"/>
        <v>#REF!</v>
      </c>
      <c r="AR177" s="41">
        <f t="shared" si="79"/>
        <v>4.630291666666667</v>
      </c>
      <c r="AS177" s="42">
        <f t="shared" si="83"/>
        <v>275</v>
      </c>
      <c r="AT177" s="50">
        <f t="shared" si="80"/>
        <v>1273.33</v>
      </c>
      <c r="AU177" s="50"/>
      <c r="AV177" s="50"/>
      <c r="AW177" s="50"/>
      <c r="AX177" s="50"/>
      <c r="AY177" s="51"/>
    </row>
    <row r="178" spans="1:51" ht="15">
      <c r="A178" s="37">
        <v>4</v>
      </c>
      <c r="B178" s="37">
        <v>0</v>
      </c>
      <c r="C178" s="38" t="s">
        <v>216</v>
      </c>
      <c r="D178" s="37" t="s">
        <v>81</v>
      </c>
      <c r="E178" s="37" t="s">
        <v>31</v>
      </c>
      <c r="F178" s="46" t="e">
        <f>IF(#REF!="","",IF(C178=#REF!,A178*360+B178*30,""))</f>
        <v>#REF!</v>
      </c>
      <c r="G178" s="46" t="e">
        <f t="shared" si="81"/>
        <v>#REF!</v>
      </c>
      <c r="H178" s="46" t="e">
        <f>IF(D178=#REF!,IF(C178=#REF!,Calcul_périodes!$AI$8,0))</f>
        <v>#REF!</v>
      </c>
      <c r="I178" s="46" t="e">
        <f>IF(D178=#REF!,IF(C178=#REF!,Calcul_périodes!$AI$16,0))</f>
        <v>#REF!</v>
      </c>
      <c r="J178" s="46" t="e">
        <f>IF(D178=#REF!,IF(C178=#REF!,Calcul_périodes!$AI$24,0))</f>
        <v>#REF!</v>
      </c>
      <c r="K178" s="46" t="e">
        <f t="shared" si="68"/>
        <v>#REF!</v>
      </c>
      <c r="L178" s="47" t="e">
        <f t="shared" si="69"/>
        <v>#REF!</v>
      </c>
      <c r="M178" s="37">
        <v>576</v>
      </c>
      <c r="N178" s="37">
        <v>486</v>
      </c>
      <c r="O178" s="48">
        <f t="shared" si="70"/>
        <v>2250.32</v>
      </c>
      <c r="P178" s="49">
        <v>5556.35</v>
      </c>
      <c r="Q178" s="38" t="s">
        <v>209</v>
      </c>
      <c r="R178" s="37" t="e">
        <f t="shared" si="71"/>
        <v>#REF!</v>
      </c>
      <c r="S178" s="37" t="e">
        <f t="shared" si="86"/>
        <v>#REF!</v>
      </c>
      <c r="T178" s="37" t="e">
        <f t="shared" si="72"/>
        <v>#REF!</v>
      </c>
      <c r="U178" s="37" t="e">
        <f t="shared" si="73"/>
        <v>#REF!</v>
      </c>
      <c r="V178" s="37" t="e">
        <f t="shared" si="74"/>
        <v>#REF!</v>
      </c>
      <c r="W178" s="37" t="e">
        <f t="shared" si="75"/>
        <v>#REF!</v>
      </c>
      <c r="X178" s="37" t="e">
        <f t="shared" si="76"/>
        <v>#REF!</v>
      </c>
      <c r="Y178" s="37" t="e">
        <f t="shared" si="77"/>
        <v>#REF!</v>
      </c>
      <c r="Z178" s="37" t="e">
        <f t="shared" si="78"/>
        <v>#REF!</v>
      </c>
      <c r="AR178" s="41">
        <f t="shared" si="79"/>
        <v>4.630291666666667</v>
      </c>
      <c r="AS178" s="42">
        <f t="shared" si="83"/>
        <v>276</v>
      </c>
      <c r="AT178" s="50">
        <f t="shared" si="80"/>
        <v>1277.96</v>
      </c>
      <c r="AU178" s="50"/>
      <c r="AV178" s="50"/>
      <c r="AW178" s="50"/>
      <c r="AX178" s="50"/>
      <c r="AY178" s="51"/>
    </row>
    <row r="179" spans="1:51" ht="15">
      <c r="A179" s="37">
        <v>0</v>
      </c>
      <c r="B179" s="37">
        <v>0</v>
      </c>
      <c r="C179" s="38" t="s">
        <v>76</v>
      </c>
      <c r="D179" s="37" t="s">
        <v>81</v>
      </c>
      <c r="E179" s="37" t="s">
        <v>32</v>
      </c>
      <c r="F179" s="46" t="e">
        <f>IF(#REF!="","",IF(C179=#REF!,A179*360+B179*30,""))</f>
        <v>#REF!</v>
      </c>
      <c r="G179" s="46" t="e">
        <f>F179</f>
        <v>#REF!</v>
      </c>
      <c r="H179" s="46" t="e">
        <f>IF(D179=#REF!,IF(C179=#REF!,Calcul_périodes!$AI$8,0))</f>
        <v>#REF!</v>
      </c>
      <c r="I179" s="46" t="e">
        <f>IF(D179=#REF!,IF(C179=#REF!,Calcul_périodes!$AI$16,0))</f>
        <v>#REF!</v>
      </c>
      <c r="J179" s="46" t="e">
        <f>IF(D179=#REF!,IF(C179=#REF!,Calcul_périodes!$AI$24,0))</f>
        <v>#REF!</v>
      </c>
      <c r="K179" s="46" t="e">
        <f t="shared" si="68"/>
        <v>#REF!</v>
      </c>
      <c r="L179" s="47" t="e">
        <f t="shared" si="69"/>
        <v>#REF!</v>
      </c>
      <c r="M179" s="37">
        <v>325</v>
      </c>
      <c r="N179" s="37">
        <v>314</v>
      </c>
      <c r="O179" s="48">
        <f t="shared" si="70"/>
        <v>1453.91</v>
      </c>
      <c r="P179" s="49">
        <v>5556.35</v>
      </c>
      <c r="Q179" s="38" t="s">
        <v>196</v>
      </c>
      <c r="R179" s="37" t="e">
        <f t="shared" si="71"/>
        <v>#REF!</v>
      </c>
      <c r="S179" s="37" t="e">
        <f>IF(R179="OUI",IF(K179&gt;=360,K179-L179,IF(K179&lt;360,K179,0)))</f>
        <v>#REF!</v>
      </c>
      <c r="T179" s="37" t="e">
        <f t="shared" si="72"/>
        <v>#REF!</v>
      </c>
      <c r="U179" s="37" t="e">
        <f t="shared" si="73"/>
        <v>#REF!</v>
      </c>
      <c r="V179" s="37" t="e">
        <f t="shared" si="74"/>
        <v>#REF!</v>
      </c>
      <c r="W179" s="37" t="e">
        <f t="shared" si="75"/>
        <v>#REF!</v>
      </c>
      <c r="X179" s="37" t="e">
        <f t="shared" si="76"/>
        <v>#REF!</v>
      </c>
      <c r="Y179" s="37" t="e">
        <f t="shared" si="77"/>
        <v>#REF!</v>
      </c>
      <c r="Z179" s="37" t="e">
        <f t="shared" si="78"/>
        <v>#REF!</v>
      </c>
      <c r="AR179" s="41">
        <f t="shared" si="79"/>
        <v>4.630291666666667</v>
      </c>
      <c r="AS179" s="42">
        <f t="shared" si="83"/>
        <v>277</v>
      </c>
      <c r="AT179" s="50">
        <f t="shared" si="80"/>
        <v>1282.59</v>
      </c>
      <c r="AU179" s="50"/>
      <c r="AV179" s="50"/>
      <c r="AW179" s="50"/>
      <c r="AX179" s="50"/>
      <c r="AY179" s="51"/>
    </row>
    <row r="180" spans="1:51" ht="15">
      <c r="A180" s="37">
        <v>1</v>
      </c>
      <c r="B180" s="37">
        <v>0</v>
      </c>
      <c r="C180" s="38" t="s">
        <v>76</v>
      </c>
      <c r="D180" s="37" t="s">
        <v>81</v>
      </c>
      <c r="E180" s="37" t="s">
        <v>21</v>
      </c>
      <c r="F180" s="46" t="e">
        <f>IF(#REF!="","",IF(C180=#REF!,A180*360+B180*30,""))</f>
        <v>#REF!</v>
      </c>
      <c r="G180" s="46" t="e">
        <f t="shared" si="81"/>
        <v>#REF!</v>
      </c>
      <c r="H180" s="46" t="e">
        <f>IF(D180=#REF!,IF(C180=#REF!,Calcul_périodes!$AI$8,0))</f>
        <v>#REF!</v>
      </c>
      <c r="I180" s="46" t="e">
        <f>IF(D180=#REF!,IF(C180=#REF!,Calcul_périodes!$AI$16,0))</f>
        <v>#REF!</v>
      </c>
      <c r="J180" s="46" t="e">
        <f>IF(D180=#REF!,IF(C180=#REF!,Calcul_périodes!$AI$24,0))</f>
        <v>#REF!</v>
      </c>
      <c r="K180" s="46" t="e">
        <f t="shared" si="68"/>
        <v>#REF!</v>
      </c>
      <c r="L180" s="47" t="e">
        <f t="shared" si="69"/>
        <v>#REF!</v>
      </c>
      <c r="M180" s="37">
        <v>333</v>
      </c>
      <c r="N180" s="37">
        <v>316</v>
      </c>
      <c r="O180" s="48">
        <f t="shared" si="70"/>
        <v>1463.17</v>
      </c>
      <c r="P180" s="49">
        <v>5556.35</v>
      </c>
      <c r="Q180" s="38" t="s">
        <v>197</v>
      </c>
      <c r="R180" s="37" t="e">
        <f t="shared" si="71"/>
        <v>#REF!</v>
      </c>
      <c r="S180" s="37" t="e">
        <f aca="true" t="shared" si="87" ref="S180:S191">IF(R180="OUI",IF(K180&gt;=360,K180-L180,IF(K180&lt;360,K180,0)))</f>
        <v>#REF!</v>
      </c>
      <c r="T180" s="37" t="e">
        <f t="shared" si="72"/>
        <v>#REF!</v>
      </c>
      <c r="U180" s="37" t="e">
        <f t="shared" si="73"/>
        <v>#REF!</v>
      </c>
      <c r="V180" s="37" t="e">
        <f t="shared" si="74"/>
        <v>#REF!</v>
      </c>
      <c r="W180" s="37" t="e">
        <f t="shared" si="75"/>
        <v>#REF!</v>
      </c>
      <c r="X180" s="37" t="e">
        <f t="shared" si="76"/>
        <v>#REF!</v>
      </c>
      <c r="Y180" s="37" t="e">
        <f t="shared" si="77"/>
        <v>#REF!</v>
      </c>
      <c r="Z180" s="37" t="e">
        <f t="shared" si="78"/>
        <v>#REF!</v>
      </c>
      <c r="AR180" s="41">
        <f t="shared" si="79"/>
        <v>4.630291666666667</v>
      </c>
      <c r="AS180" s="42">
        <f t="shared" si="83"/>
        <v>278</v>
      </c>
      <c r="AT180" s="50">
        <f t="shared" si="80"/>
        <v>1287.22</v>
      </c>
      <c r="AU180" s="50"/>
      <c r="AV180" s="50"/>
      <c r="AW180" s="50"/>
      <c r="AX180" s="50"/>
      <c r="AY180" s="51"/>
    </row>
    <row r="181" spans="1:51" ht="15">
      <c r="A181" s="37">
        <v>2</v>
      </c>
      <c r="B181" s="37">
        <v>0</v>
      </c>
      <c r="C181" s="38" t="s">
        <v>76</v>
      </c>
      <c r="D181" s="37" t="s">
        <v>81</v>
      </c>
      <c r="E181" s="37" t="s">
        <v>22</v>
      </c>
      <c r="F181" s="46" t="e">
        <f>IF(#REF!="","",IF(C181=#REF!,A181*360+B181*30,""))</f>
        <v>#REF!</v>
      </c>
      <c r="G181" s="46" t="e">
        <f t="shared" si="81"/>
        <v>#REF!</v>
      </c>
      <c r="H181" s="46" t="e">
        <f>IF(D181=#REF!,IF(C181=#REF!,Calcul_périodes!$AI$8,0))</f>
        <v>#REF!</v>
      </c>
      <c r="I181" s="46" t="e">
        <f>IF(D181=#REF!,IF(C181=#REF!,Calcul_périodes!$AI$16,0))</f>
        <v>#REF!</v>
      </c>
      <c r="J181" s="46" t="e">
        <f>IF(D181=#REF!,IF(C181=#REF!,Calcul_périodes!$AI$24,0))</f>
        <v>#REF!</v>
      </c>
      <c r="K181" s="46" t="e">
        <f t="shared" si="68"/>
        <v>#REF!</v>
      </c>
      <c r="L181" s="47" t="e">
        <f t="shared" si="69"/>
        <v>#REF!</v>
      </c>
      <c r="M181" s="37">
        <v>347</v>
      </c>
      <c r="N181" s="37">
        <v>325</v>
      </c>
      <c r="O181" s="48">
        <f t="shared" si="70"/>
        <v>1504.84</v>
      </c>
      <c r="P181" s="49">
        <v>5556.35</v>
      </c>
      <c r="Q181" s="38" t="s">
        <v>198</v>
      </c>
      <c r="R181" s="37" t="e">
        <f t="shared" si="71"/>
        <v>#REF!</v>
      </c>
      <c r="S181" s="37" t="e">
        <f t="shared" si="87"/>
        <v>#REF!</v>
      </c>
      <c r="T181" s="37" t="e">
        <f t="shared" si="72"/>
        <v>#REF!</v>
      </c>
      <c r="U181" s="37" t="e">
        <f t="shared" si="73"/>
        <v>#REF!</v>
      </c>
      <c r="V181" s="37" t="e">
        <f t="shared" si="74"/>
        <v>#REF!</v>
      </c>
      <c r="W181" s="37" t="e">
        <f t="shared" si="75"/>
        <v>#REF!</v>
      </c>
      <c r="X181" s="37" t="e">
        <f t="shared" si="76"/>
        <v>#REF!</v>
      </c>
      <c r="Y181" s="37" t="e">
        <f t="shared" si="77"/>
        <v>#REF!</v>
      </c>
      <c r="Z181" s="37" t="e">
        <f t="shared" si="78"/>
        <v>#REF!</v>
      </c>
      <c r="AR181" s="41">
        <f t="shared" si="79"/>
        <v>4.630291666666667</v>
      </c>
      <c r="AS181" s="42">
        <f t="shared" si="83"/>
        <v>279</v>
      </c>
      <c r="AT181" s="50">
        <f t="shared" si="80"/>
        <v>1291.85</v>
      </c>
      <c r="AU181" s="50"/>
      <c r="AV181" s="50"/>
      <c r="AW181" s="50"/>
      <c r="AX181" s="50"/>
      <c r="AY181" s="51"/>
    </row>
    <row r="182" spans="1:51" ht="15">
      <c r="A182" s="37">
        <v>2</v>
      </c>
      <c r="B182" s="37">
        <v>0</v>
      </c>
      <c r="C182" s="38" t="s">
        <v>76</v>
      </c>
      <c r="D182" s="37" t="s">
        <v>81</v>
      </c>
      <c r="E182" s="37" t="s">
        <v>23</v>
      </c>
      <c r="F182" s="46" t="e">
        <f>IF(#REF!="","",IF(C182=#REF!,A182*360+B182*30,""))</f>
        <v>#REF!</v>
      </c>
      <c r="G182" s="46" t="e">
        <f t="shared" si="81"/>
        <v>#REF!</v>
      </c>
      <c r="H182" s="46" t="e">
        <f>IF(D182=#REF!,IF(C182=#REF!,Calcul_périodes!$AI$8,0))</f>
        <v>#REF!</v>
      </c>
      <c r="I182" s="46" t="e">
        <f>IF(D182=#REF!,IF(C182=#REF!,Calcul_périodes!$AI$16,0))</f>
        <v>#REF!</v>
      </c>
      <c r="J182" s="46" t="e">
        <f>IF(D182=#REF!,IF(C182=#REF!,Calcul_périodes!$AI$24,0))</f>
        <v>#REF!</v>
      </c>
      <c r="K182" s="46" t="e">
        <f t="shared" si="68"/>
        <v>#REF!</v>
      </c>
      <c r="L182" s="47" t="e">
        <f t="shared" si="69"/>
        <v>#REF!</v>
      </c>
      <c r="M182" s="37">
        <v>359</v>
      </c>
      <c r="N182" s="37">
        <v>334</v>
      </c>
      <c r="O182" s="48">
        <f t="shared" si="70"/>
        <v>1546.51</v>
      </c>
      <c r="P182" s="49">
        <v>5556.35</v>
      </c>
      <c r="Q182" s="38" t="s">
        <v>199</v>
      </c>
      <c r="R182" s="37" t="e">
        <f t="shared" si="71"/>
        <v>#REF!</v>
      </c>
      <c r="S182" s="37" t="e">
        <f t="shared" si="87"/>
        <v>#REF!</v>
      </c>
      <c r="T182" s="37" t="e">
        <f t="shared" si="72"/>
        <v>#REF!</v>
      </c>
      <c r="U182" s="37" t="e">
        <f t="shared" si="73"/>
        <v>#REF!</v>
      </c>
      <c r="V182" s="37" t="e">
        <f t="shared" si="74"/>
        <v>#REF!</v>
      </c>
      <c r="W182" s="37" t="e">
        <f t="shared" si="75"/>
        <v>#REF!</v>
      </c>
      <c r="X182" s="37" t="e">
        <f t="shared" si="76"/>
        <v>#REF!</v>
      </c>
      <c r="Y182" s="37" t="e">
        <f t="shared" si="77"/>
        <v>#REF!</v>
      </c>
      <c r="Z182" s="37" t="e">
        <f t="shared" si="78"/>
        <v>#REF!</v>
      </c>
      <c r="AR182" s="41">
        <f t="shared" si="79"/>
        <v>4.630291666666667</v>
      </c>
      <c r="AS182" s="42">
        <f t="shared" si="83"/>
        <v>280</v>
      </c>
      <c r="AT182" s="50">
        <f t="shared" si="80"/>
        <v>1296.48</v>
      </c>
      <c r="AU182" s="50"/>
      <c r="AV182" s="50"/>
      <c r="AW182" s="50"/>
      <c r="AX182" s="50"/>
      <c r="AY182" s="51"/>
    </row>
    <row r="183" spans="1:51" ht="15">
      <c r="A183" s="37">
        <v>2</v>
      </c>
      <c r="B183" s="37">
        <v>0</v>
      </c>
      <c r="C183" s="38" t="s">
        <v>76</v>
      </c>
      <c r="D183" s="37" t="s">
        <v>81</v>
      </c>
      <c r="E183" s="37" t="s">
        <v>24</v>
      </c>
      <c r="F183" s="46" t="e">
        <f>IF(#REF!="","",IF(C183=#REF!,A183*360+B183*30,""))</f>
        <v>#REF!</v>
      </c>
      <c r="G183" s="46" t="e">
        <f t="shared" si="81"/>
        <v>#REF!</v>
      </c>
      <c r="H183" s="46" t="e">
        <f>IF(D183=#REF!,IF(C183=#REF!,Calcul_périodes!$AI$8,0))</f>
        <v>#REF!</v>
      </c>
      <c r="I183" s="46" t="e">
        <f>IF(D183=#REF!,IF(C183=#REF!,Calcul_périodes!$AI$16,0))</f>
        <v>#REF!</v>
      </c>
      <c r="J183" s="46" t="e">
        <f>IF(D183=#REF!,IF(C183=#REF!,Calcul_périodes!$AI$24,0))</f>
        <v>#REF!</v>
      </c>
      <c r="K183" s="46" t="e">
        <f t="shared" si="68"/>
        <v>#REF!</v>
      </c>
      <c r="L183" s="47" t="e">
        <f t="shared" si="69"/>
        <v>#REF!</v>
      </c>
      <c r="M183" s="37">
        <v>374</v>
      </c>
      <c r="N183" s="37">
        <v>345</v>
      </c>
      <c r="O183" s="48">
        <f t="shared" si="70"/>
        <v>1597.45</v>
      </c>
      <c r="P183" s="49">
        <v>5556.35</v>
      </c>
      <c r="Q183" s="38" t="s">
        <v>200</v>
      </c>
      <c r="R183" s="37" t="e">
        <f t="shared" si="71"/>
        <v>#REF!</v>
      </c>
      <c r="S183" s="37" t="e">
        <f t="shared" si="87"/>
        <v>#REF!</v>
      </c>
      <c r="T183" s="37" t="e">
        <f t="shared" si="72"/>
        <v>#REF!</v>
      </c>
      <c r="U183" s="37" t="e">
        <f t="shared" si="73"/>
        <v>#REF!</v>
      </c>
      <c r="V183" s="37" t="e">
        <f t="shared" si="74"/>
        <v>#REF!</v>
      </c>
      <c r="W183" s="37" t="e">
        <f t="shared" si="75"/>
        <v>#REF!</v>
      </c>
      <c r="X183" s="37" t="e">
        <f t="shared" si="76"/>
        <v>#REF!</v>
      </c>
      <c r="Y183" s="37" t="e">
        <f t="shared" si="77"/>
        <v>#REF!</v>
      </c>
      <c r="Z183" s="37" t="e">
        <f t="shared" si="78"/>
        <v>#REF!</v>
      </c>
      <c r="AR183" s="41">
        <f t="shared" si="79"/>
        <v>4.630291666666667</v>
      </c>
      <c r="AS183" s="42">
        <f t="shared" si="83"/>
        <v>281</v>
      </c>
      <c r="AT183" s="50">
        <f t="shared" si="80"/>
        <v>1301.11</v>
      </c>
      <c r="AU183" s="50"/>
      <c r="AV183" s="50"/>
      <c r="AW183" s="50"/>
      <c r="AX183" s="50"/>
      <c r="AY183" s="51"/>
    </row>
    <row r="184" spans="1:51" ht="15">
      <c r="A184" s="37">
        <v>3</v>
      </c>
      <c r="B184" s="37">
        <v>0</v>
      </c>
      <c r="C184" s="38" t="s">
        <v>76</v>
      </c>
      <c r="D184" s="37" t="s">
        <v>81</v>
      </c>
      <c r="E184" s="37" t="s">
        <v>25</v>
      </c>
      <c r="F184" s="46" t="e">
        <f>IF(#REF!="","",IF(C184=#REF!,A184*360+B184*30,""))</f>
        <v>#REF!</v>
      </c>
      <c r="G184" s="46" t="e">
        <f t="shared" si="81"/>
        <v>#REF!</v>
      </c>
      <c r="H184" s="46" t="e">
        <f>IF(D184=#REF!,IF(C184=#REF!,Calcul_périodes!$AI$8,0))</f>
        <v>#REF!</v>
      </c>
      <c r="I184" s="46" t="e">
        <f>IF(D184=#REF!,IF(C184=#REF!,Calcul_périodes!$AI$16,0))</f>
        <v>#REF!</v>
      </c>
      <c r="J184" s="46" t="e">
        <f>IF(D184=#REF!,IF(C184=#REF!,Calcul_périodes!$AI$24,0))</f>
        <v>#REF!</v>
      </c>
      <c r="K184" s="46" t="e">
        <f t="shared" si="68"/>
        <v>#REF!</v>
      </c>
      <c r="L184" s="47" t="e">
        <f t="shared" si="69"/>
        <v>#REF!</v>
      </c>
      <c r="M184" s="37">
        <v>393</v>
      </c>
      <c r="N184" s="37">
        <v>358</v>
      </c>
      <c r="O184" s="48">
        <f t="shared" si="70"/>
        <v>1657.64</v>
      </c>
      <c r="P184" s="49">
        <v>5556.35</v>
      </c>
      <c r="Q184" s="38" t="s">
        <v>201</v>
      </c>
      <c r="R184" s="37" t="e">
        <f t="shared" si="71"/>
        <v>#REF!</v>
      </c>
      <c r="S184" s="37" t="e">
        <f t="shared" si="87"/>
        <v>#REF!</v>
      </c>
      <c r="T184" s="37" t="e">
        <f t="shared" si="72"/>
        <v>#REF!</v>
      </c>
      <c r="U184" s="37" t="e">
        <f t="shared" si="73"/>
        <v>#REF!</v>
      </c>
      <c r="V184" s="37" t="e">
        <f t="shared" si="74"/>
        <v>#REF!</v>
      </c>
      <c r="W184" s="37" t="e">
        <f t="shared" si="75"/>
        <v>#REF!</v>
      </c>
      <c r="X184" s="37" t="e">
        <f t="shared" si="76"/>
        <v>#REF!</v>
      </c>
      <c r="Y184" s="37" t="e">
        <f t="shared" si="77"/>
        <v>#REF!</v>
      </c>
      <c r="Z184" s="37" t="e">
        <f t="shared" si="78"/>
        <v>#REF!</v>
      </c>
      <c r="AR184" s="41">
        <f t="shared" si="79"/>
        <v>4.630291666666667</v>
      </c>
      <c r="AS184" s="42">
        <f t="shared" si="83"/>
        <v>282</v>
      </c>
      <c r="AT184" s="50">
        <f t="shared" si="80"/>
        <v>1305.74</v>
      </c>
      <c r="AU184" s="50"/>
      <c r="AV184" s="50"/>
      <c r="AW184" s="50"/>
      <c r="AX184" s="50"/>
      <c r="AY184" s="51"/>
    </row>
    <row r="185" spans="1:51" ht="15">
      <c r="A185" s="37">
        <v>3</v>
      </c>
      <c r="B185" s="37">
        <v>0</v>
      </c>
      <c r="C185" s="38" t="s">
        <v>76</v>
      </c>
      <c r="D185" s="37" t="s">
        <v>81</v>
      </c>
      <c r="E185" s="37" t="s">
        <v>26</v>
      </c>
      <c r="F185" s="46" t="e">
        <f>IF(#REF!="","",IF(C185=#REF!,A185*360+B185*30,""))</f>
        <v>#REF!</v>
      </c>
      <c r="G185" s="46" t="e">
        <f t="shared" si="81"/>
        <v>#REF!</v>
      </c>
      <c r="H185" s="46" t="e">
        <f>IF(D185=#REF!,IF(C185=#REF!,Calcul_périodes!$AI$8,0))</f>
        <v>#REF!</v>
      </c>
      <c r="I185" s="46" t="e">
        <f>IF(D185=#REF!,IF(C185=#REF!,Calcul_périodes!$AI$16,0))</f>
        <v>#REF!</v>
      </c>
      <c r="J185" s="46" t="e">
        <f>IF(D185=#REF!,IF(C185=#REF!,Calcul_périodes!$AI$24,0))</f>
        <v>#REF!</v>
      </c>
      <c r="K185" s="46" t="e">
        <f t="shared" si="68"/>
        <v>#REF!</v>
      </c>
      <c r="L185" s="47" t="e">
        <f t="shared" si="69"/>
        <v>#REF!</v>
      </c>
      <c r="M185" s="37">
        <v>418</v>
      </c>
      <c r="N185" s="37">
        <v>371</v>
      </c>
      <c r="O185" s="48">
        <f t="shared" si="70"/>
        <v>1717.83</v>
      </c>
      <c r="P185" s="49">
        <v>5556.35</v>
      </c>
      <c r="Q185" s="38" t="s">
        <v>202</v>
      </c>
      <c r="R185" s="37" t="e">
        <f t="shared" si="71"/>
        <v>#REF!</v>
      </c>
      <c r="S185" s="37" t="e">
        <f t="shared" si="87"/>
        <v>#REF!</v>
      </c>
      <c r="T185" s="37" t="e">
        <f t="shared" si="72"/>
        <v>#REF!</v>
      </c>
      <c r="U185" s="37" t="e">
        <f t="shared" si="73"/>
        <v>#REF!</v>
      </c>
      <c r="V185" s="37" t="e">
        <f t="shared" si="74"/>
        <v>#REF!</v>
      </c>
      <c r="W185" s="37" t="e">
        <f t="shared" si="75"/>
        <v>#REF!</v>
      </c>
      <c r="X185" s="37" t="e">
        <f t="shared" si="76"/>
        <v>#REF!</v>
      </c>
      <c r="Y185" s="37" t="e">
        <f t="shared" si="77"/>
        <v>#REF!</v>
      </c>
      <c r="Z185" s="37" t="e">
        <f t="shared" si="78"/>
        <v>#REF!</v>
      </c>
      <c r="AR185" s="41">
        <f t="shared" si="79"/>
        <v>4.630291666666667</v>
      </c>
      <c r="AS185" s="42">
        <f t="shared" si="83"/>
        <v>283</v>
      </c>
      <c r="AT185" s="50">
        <f t="shared" si="80"/>
        <v>1310.37</v>
      </c>
      <c r="AU185" s="50"/>
      <c r="AV185" s="50"/>
      <c r="AW185" s="50"/>
      <c r="AX185" s="50"/>
      <c r="AY185" s="51"/>
    </row>
    <row r="186" spans="1:51" ht="15">
      <c r="A186" s="37">
        <v>3</v>
      </c>
      <c r="B186" s="37">
        <v>0</v>
      </c>
      <c r="C186" s="38" t="s">
        <v>76</v>
      </c>
      <c r="D186" s="37" t="s">
        <v>81</v>
      </c>
      <c r="E186" s="37" t="s">
        <v>27</v>
      </c>
      <c r="F186" s="46" t="e">
        <f>IF(#REF!="","",IF(C186=#REF!,A186*360+B186*30,""))</f>
        <v>#REF!</v>
      </c>
      <c r="G186" s="46" t="e">
        <f t="shared" si="81"/>
        <v>#REF!</v>
      </c>
      <c r="H186" s="46" t="e">
        <f>IF(D186=#REF!,IF(C186=#REF!,Calcul_périodes!$AI$8,0))</f>
        <v>#REF!</v>
      </c>
      <c r="I186" s="46" t="e">
        <f>IF(D186=#REF!,IF(C186=#REF!,Calcul_périodes!$AI$16,0))</f>
        <v>#REF!</v>
      </c>
      <c r="J186" s="46" t="e">
        <f>IF(D186=#REF!,IF(C186=#REF!,Calcul_périodes!$AI$24,0))</f>
        <v>#REF!</v>
      </c>
      <c r="K186" s="46" t="e">
        <f t="shared" si="68"/>
        <v>#REF!</v>
      </c>
      <c r="L186" s="47" t="e">
        <f t="shared" si="69"/>
        <v>#REF!</v>
      </c>
      <c r="M186" s="37">
        <v>436</v>
      </c>
      <c r="N186" s="37">
        <v>384</v>
      </c>
      <c r="O186" s="48">
        <f t="shared" si="70"/>
        <v>1778.03</v>
      </c>
      <c r="P186" s="49">
        <v>5556.35</v>
      </c>
      <c r="Q186" s="38" t="s">
        <v>203</v>
      </c>
      <c r="R186" s="37" t="e">
        <f t="shared" si="71"/>
        <v>#REF!</v>
      </c>
      <c r="S186" s="37" t="e">
        <f t="shared" si="87"/>
        <v>#REF!</v>
      </c>
      <c r="T186" s="37" t="e">
        <f t="shared" si="72"/>
        <v>#REF!</v>
      </c>
      <c r="U186" s="37" t="e">
        <f t="shared" si="73"/>
        <v>#REF!</v>
      </c>
      <c r="V186" s="37" t="e">
        <f t="shared" si="74"/>
        <v>#REF!</v>
      </c>
      <c r="W186" s="37" t="e">
        <f t="shared" si="75"/>
        <v>#REF!</v>
      </c>
      <c r="X186" s="37" t="e">
        <f t="shared" si="76"/>
        <v>#REF!</v>
      </c>
      <c r="Y186" s="37" t="e">
        <f t="shared" si="77"/>
        <v>#REF!</v>
      </c>
      <c r="Z186" s="37" t="e">
        <f t="shared" si="78"/>
        <v>#REF!</v>
      </c>
      <c r="AR186" s="41">
        <f t="shared" si="79"/>
        <v>4.630291666666667</v>
      </c>
      <c r="AS186" s="42">
        <f t="shared" si="83"/>
        <v>284</v>
      </c>
      <c r="AT186" s="50">
        <f t="shared" si="80"/>
        <v>1315</v>
      </c>
      <c r="AU186" s="50"/>
      <c r="AV186" s="50"/>
      <c r="AW186" s="50"/>
      <c r="AX186" s="50"/>
      <c r="AY186" s="51"/>
    </row>
    <row r="187" spans="1:51" ht="15">
      <c r="A187" s="37">
        <v>3</v>
      </c>
      <c r="B187" s="37">
        <v>0</v>
      </c>
      <c r="C187" s="38" t="s">
        <v>76</v>
      </c>
      <c r="D187" s="37" t="s">
        <v>81</v>
      </c>
      <c r="E187" s="37" t="s">
        <v>28</v>
      </c>
      <c r="F187" s="46" t="e">
        <f>IF(#REF!="","",IF(C187=#REF!,A187*360+B187*30,""))</f>
        <v>#REF!</v>
      </c>
      <c r="G187" s="46" t="e">
        <f t="shared" si="81"/>
        <v>#REF!</v>
      </c>
      <c r="H187" s="46" t="e">
        <f>IF(D187=#REF!,IF(C187=#REF!,Calcul_périodes!$AI$8,0))</f>
        <v>#REF!</v>
      </c>
      <c r="I187" s="46" t="e">
        <f>IF(D187=#REF!,IF(C187=#REF!,Calcul_périodes!$AI$16,0))</f>
        <v>#REF!</v>
      </c>
      <c r="J187" s="46" t="e">
        <f>IF(D187=#REF!,IF(C187=#REF!,Calcul_périodes!$AI$24,0))</f>
        <v>#REF!</v>
      </c>
      <c r="K187" s="46" t="e">
        <f t="shared" si="68"/>
        <v>#REF!</v>
      </c>
      <c r="L187" s="47" t="e">
        <f t="shared" si="69"/>
        <v>#REF!</v>
      </c>
      <c r="M187" s="37">
        <v>457</v>
      </c>
      <c r="N187" s="37">
        <v>400</v>
      </c>
      <c r="O187" s="48">
        <f t="shared" si="70"/>
        <v>1852.11</v>
      </c>
      <c r="P187" s="49">
        <v>5556.35</v>
      </c>
      <c r="Q187" s="38" t="s">
        <v>204</v>
      </c>
      <c r="R187" s="37" t="e">
        <f t="shared" si="71"/>
        <v>#REF!</v>
      </c>
      <c r="S187" s="37" t="e">
        <f t="shared" si="87"/>
        <v>#REF!</v>
      </c>
      <c r="T187" s="37" t="e">
        <f t="shared" si="72"/>
        <v>#REF!</v>
      </c>
      <c r="U187" s="37" t="e">
        <f t="shared" si="73"/>
        <v>#REF!</v>
      </c>
      <c r="V187" s="37" t="e">
        <f t="shared" si="74"/>
        <v>#REF!</v>
      </c>
      <c r="W187" s="37" t="e">
        <f t="shared" si="75"/>
        <v>#REF!</v>
      </c>
      <c r="X187" s="37" t="e">
        <f t="shared" si="76"/>
        <v>#REF!</v>
      </c>
      <c r="Y187" s="37" t="e">
        <f t="shared" si="77"/>
        <v>#REF!</v>
      </c>
      <c r="Z187" s="37" t="e">
        <f t="shared" si="78"/>
        <v>#REF!</v>
      </c>
      <c r="AR187" s="41">
        <f t="shared" si="79"/>
        <v>4.630291666666667</v>
      </c>
      <c r="AS187" s="42">
        <f t="shared" si="83"/>
        <v>285</v>
      </c>
      <c r="AT187" s="50">
        <f t="shared" si="80"/>
        <v>1319.63</v>
      </c>
      <c r="AU187" s="50"/>
      <c r="AV187" s="50"/>
      <c r="AW187" s="50"/>
      <c r="AX187" s="50"/>
      <c r="AY187" s="51"/>
    </row>
    <row r="188" spans="1:51" ht="15">
      <c r="A188" s="37">
        <v>3</v>
      </c>
      <c r="B188" s="37">
        <v>0</v>
      </c>
      <c r="C188" s="38" t="s">
        <v>76</v>
      </c>
      <c r="D188" s="37" t="s">
        <v>81</v>
      </c>
      <c r="E188" s="37" t="s">
        <v>29</v>
      </c>
      <c r="F188" s="46" t="e">
        <f>IF(#REF!="","",IF(C188=#REF!,A188*360+B188*30,""))</f>
        <v>#REF!</v>
      </c>
      <c r="G188" s="46" t="e">
        <f t="shared" si="81"/>
        <v>#REF!</v>
      </c>
      <c r="H188" s="46" t="e">
        <f>IF(D188=#REF!,IF(C188=#REF!,Calcul_périodes!$AI$8,0))</f>
        <v>#REF!</v>
      </c>
      <c r="I188" s="46" t="e">
        <f>IF(D188=#REF!,IF(C188=#REF!,Calcul_périodes!$AI$16,0))</f>
        <v>#REF!</v>
      </c>
      <c r="J188" s="46" t="e">
        <f>IF(D188=#REF!,IF(C188=#REF!,Calcul_périodes!$AI$24,0))</f>
        <v>#REF!</v>
      </c>
      <c r="K188" s="46" t="e">
        <f t="shared" si="68"/>
        <v>#REF!</v>
      </c>
      <c r="L188" s="47" t="e">
        <f t="shared" si="69"/>
        <v>#REF!</v>
      </c>
      <c r="M188" s="37">
        <v>486</v>
      </c>
      <c r="N188" s="37">
        <v>420</v>
      </c>
      <c r="O188" s="48">
        <f t="shared" si="70"/>
        <v>1944.72</v>
      </c>
      <c r="P188" s="49">
        <v>5556.35</v>
      </c>
      <c r="Q188" s="38" t="s">
        <v>205</v>
      </c>
      <c r="R188" s="37" t="e">
        <f t="shared" si="71"/>
        <v>#REF!</v>
      </c>
      <c r="S188" s="37" t="e">
        <f t="shared" si="87"/>
        <v>#REF!</v>
      </c>
      <c r="T188" s="37" t="e">
        <f t="shared" si="72"/>
        <v>#REF!</v>
      </c>
      <c r="U188" s="37" t="e">
        <f t="shared" si="73"/>
        <v>#REF!</v>
      </c>
      <c r="V188" s="37" t="e">
        <f t="shared" si="74"/>
        <v>#REF!</v>
      </c>
      <c r="W188" s="37" t="e">
        <f t="shared" si="75"/>
        <v>#REF!</v>
      </c>
      <c r="X188" s="37" t="e">
        <f t="shared" si="76"/>
        <v>#REF!</v>
      </c>
      <c r="Y188" s="37" t="e">
        <f t="shared" si="77"/>
        <v>#REF!</v>
      </c>
      <c r="Z188" s="37" t="e">
        <f t="shared" si="78"/>
        <v>#REF!</v>
      </c>
      <c r="AR188" s="41">
        <f t="shared" si="79"/>
        <v>4.630291666666667</v>
      </c>
      <c r="AS188" s="42">
        <f t="shared" si="83"/>
        <v>286</v>
      </c>
      <c r="AT188" s="50">
        <f t="shared" si="80"/>
        <v>1324.26</v>
      </c>
      <c r="AU188" s="50"/>
      <c r="AV188" s="50"/>
      <c r="AW188" s="50"/>
      <c r="AX188" s="50"/>
      <c r="AY188" s="51"/>
    </row>
    <row r="189" spans="1:51" ht="15">
      <c r="A189" s="37">
        <v>3</v>
      </c>
      <c r="B189" s="37">
        <v>0</v>
      </c>
      <c r="C189" s="38" t="s">
        <v>76</v>
      </c>
      <c r="D189" s="37" t="s">
        <v>81</v>
      </c>
      <c r="E189" s="37" t="s">
        <v>30</v>
      </c>
      <c r="F189" s="46" t="e">
        <f>IF(#REF!="","",IF(C189=#REF!,A189*360+B189*30,""))</f>
        <v>#REF!</v>
      </c>
      <c r="G189" s="46" t="e">
        <f t="shared" si="81"/>
        <v>#REF!</v>
      </c>
      <c r="H189" s="46" t="e">
        <f>IF(D189=#REF!,IF(C189=#REF!,Calcul_périodes!$AI$8,0))</f>
        <v>#REF!</v>
      </c>
      <c r="I189" s="46" t="e">
        <f>IF(D189=#REF!,IF(C189=#REF!,Calcul_périodes!$AI$16,0))</f>
        <v>#REF!</v>
      </c>
      <c r="J189" s="46" t="e">
        <f>IF(D189=#REF!,IF(C189=#REF!,Calcul_périodes!$AI$24,0))</f>
        <v>#REF!</v>
      </c>
      <c r="K189" s="46" t="e">
        <f t="shared" si="68"/>
        <v>#REF!</v>
      </c>
      <c r="L189" s="47" t="e">
        <f t="shared" si="69"/>
        <v>#REF!</v>
      </c>
      <c r="M189" s="37">
        <v>516</v>
      </c>
      <c r="N189" s="37">
        <v>443</v>
      </c>
      <c r="O189" s="48">
        <f t="shared" si="70"/>
        <v>2051.21</v>
      </c>
      <c r="P189" s="49">
        <v>5556.35</v>
      </c>
      <c r="Q189" s="38" t="s">
        <v>206</v>
      </c>
      <c r="R189" s="37" t="e">
        <f t="shared" si="71"/>
        <v>#REF!</v>
      </c>
      <c r="S189" s="37" t="e">
        <f t="shared" si="87"/>
        <v>#REF!</v>
      </c>
      <c r="T189" s="37" t="e">
        <f t="shared" si="72"/>
        <v>#REF!</v>
      </c>
      <c r="U189" s="37" t="e">
        <f t="shared" si="73"/>
        <v>#REF!</v>
      </c>
      <c r="V189" s="37" t="e">
        <f t="shared" si="74"/>
        <v>#REF!</v>
      </c>
      <c r="W189" s="37" t="e">
        <f t="shared" si="75"/>
        <v>#REF!</v>
      </c>
      <c r="X189" s="37" t="e">
        <f t="shared" si="76"/>
        <v>#REF!</v>
      </c>
      <c r="Y189" s="37" t="e">
        <f t="shared" si="77"/>
        <v>#REF!</v>
      </c>
      <c r="Z189" s="37" t="e">
        <f t="shared" si="78"/>
        <v>#REF!</v>
      </c>
      <c r="AR189" s="41">
        <f t="shared" si="79"/>
        <v>4.630291666666667</v>
      </c>
      <c r="AS189" s="42">
        <f t="shared" si="83"/>
        <v>287</v>
      </c>
      <c r="AT189" s="50">
        <f t="shared" si="80"/>
        <v>1328.89</v>
      </c>
      <c r="AU189" s="50"/>
      <c r="AV189" s="50"/>
      <c r="AW189" s="50"/>
      <c r="AX189" s="50"/>
      <c r="AY189" s="51"/>
    </row>
    <row r="190" spans="1:51" ht="15">
      <c r="A190" s="37">
        <v>4</v>
      </c>
      <c r="B190" s="37">
        <v>0</v>
      </c>
      <c r="C190" s="38" t="s">
        <v>76</v>
      </c>
      <c r="D190" s="37" t="s">
        <v>81</v>
      </c>
      <c r="E190" s="37" t="s">
        <v>33</v>
      </c>
      <c r="F190" s="46" t="e">
        <f>IF(#REF!="","",IF(C190=#REF!,A190*360+B190*30,""))</f>
        <v>#REF!</v>
      </c>
      <c r="G190" s="46" t="e">
        <f t="shared" si="81"/>
        <v>#REF!</v>
      </c>
      <c r="H190" s="46" t="e">
        <f>IF(D190=#REF!,IF(C190=#REF!,Calcul_périodes!$AI$8,0))</f>
        <v>#REF!</v>
      </c>
      <c r="I190" s="46" t="e">
        <f>IF(D190=#REF!,IF(C190=#REF!,Calcul_périodes!$AI$16,0))</f>
        <v>#REF!</v>
      </c>
      <c r="J190" s="46" t="e">
        <f>IF(D190=#REF!,IF(C190=#REF!,Calcul_périodes!$AI$24,0))</f>
        <v>#REF!</v>
      </c>
      <c r="K190" s="46" t="e">
        <f t="shared" si="68"/>
        <v>#REF!</v>
      </c>
      <c r="L190" s="47" t="e">
        <f t="shared" si="69"/>
        <v>#REF!</v>
      </c>
      <c r="M190" s="37">
        <v>548</v>
      </c>
      <c r="N190" s="37">
        <v>466</v>
      </c>
      <c r="O190" s="48">
        <f t="shared" si="70"/>
        <v>2157.71</v>
      </c>
      <c r="P190" s="49">
        <v>5556.35</v>
      </c>
      <c r="Q190" s="38" t="s">
        <v>207</v>
      </c>
      <c r="R190" s="37" t="e">
        <f t="shared" si="71"/>
        <v>#REF!</v>
      </c>
      <c r="S190" s="37" t="e">
        <f t="shared" si="87"/>
        <v>#REF!</v>
      </c>
      <c r="T190" s="37" t="e">
        <f t="shared" si="72"/>
        <v>#REF!</v>
      </c>
      <c r="U190" s="37" t="e">
        <f t="shared" si="73"/>
        <v>#REF!</v>
      </c>
      <c r="V190" s="37" t="e">
        <f t="shared" si="74"/>
        <v>#REF!</v>
      </c>
      <c r="W190" s="37" t="e">
        <f t="shared" si="75"/>
        <v>#REF!</v>
      </c>
      <c r="X190" s="37" t="e">
        <f t="shared" si="76"/>
        <v>#REF!</v>
      </c>
      <c r="Y190" s="37" t="e">
        <f t="shared" si="77"/>
        <v>#REF!</v>
      </c>
      <c r="Z190" s="37" t="e">
        <f t="shared" si="78"/>
        <v>#REF!</v>
      </c>
      <c r="AR190" s="41">
        <f t="shared" si="79"/>
        <v>4.630291666666667</v>
      </c>
      <c r="AS190" s="42">
        <f t="shared" si="83"/>
        <v>288</v>
      </c>
      <c r="AT190" s="50">
        <f t="shared" si="80"/>
        <v>1333.52</v>
      </c>
      <c r="AU190" s="50"/>
      <c r="AV190" s="50"/>
      <c r="AW190" s="50"/>
      <c r="AX190" s="50"/>
      <c r="AY190" s="51"/>
    </row>
    <row r="191" spans="1:51" ht="15">
      <c r="A191" s="37">
        <v>4</v>
      </c>
      <c r="B191" s="37">
        <v>0</v>
      </c>
      <c r="C191" s="38" t="s">
        <v>76</v>
      </c>
      <c r="D191" s="37" t="s">
        <v>81</v>
      </c>
      <c r="E191" s="37" t="s">
        <v>31</v>
      </c>
      <c r="F191" s="46" t="e">
        <f>IF(#REF!="","",IF(C191=#REF!,A191*360+B191*30,""))</f>
        <v>#REF!</v>
      </c>
      <c r="G191" s="46" t="e">
        <f t="shared" si="81"/>
        <v>#REF!</v>
      </c>
      <c r="H191" s="46" t="e">
        <f>IF(D191=#REF!,IF(C191=#REF!,Calcul_périodes!$AI$8,0))</f>
        <v>#REF!</v>
      </c>
      <c r="I191" s="46" t="e">
        <f>IF(D191=#REF!,IF(C191=#REF!,Calcul_périodes!$AI$16,0))</f>
        <v>#REF!</v>
      </c>
      <c r="J191" s="46" t="e">
        <f>IF(D191=#REF!,IF(C191=#REF!,Calcul_périodes!$AI$24,0))</f>
        <v>#REF!</v>
      </c>
      <c r="K191" s="46" t="e">
        <f t="shared" si="68"/>
        <v>#REF!</v>
      </c>
      <c r="L191" s="47" t="e">
        <f t="shared" si="69"/>
        <v>#REF!</v>
      </c>
      <c r="M191" s="37">
        <v>576</v>
      </c>
      <c r="N191" s="37">
        <v>486</v>
      </c>
      <c r="O191" s="48">
        <f t="shared" si="70"/>
        <v>2250.32</v>
      </c>
      <c r="P191" s="49">
        <v>5556.35</v>
      </c>
      <c r="Q191" s="38" t="s">
        <v>209</v>
      </c>
      <c r="R191" s="37" t="e">
        <f t="shared" si="71"/>
        <v>#REF!</v>
      </c>
      <c r="S191" s="37" t="e">
        <f t="shared" si="87"/>
        <v>#REF!</v>
      </c>
      <c r="T191" s="37" t="e">
        <f t="shared" si="72"/>
        <v>#REF!</v>
      </c>
      <c r="U191" s="37" t="e">
        <f t="shared" si="73"/>
        <v>#REF!</v>
      </c>
      <c r="V191" s="37" t="e">
        <f t="shared" si="74"/>
        <v>#REF!</v>
      </c>
      <c r="W191" s="37" t="e">
        <f t="shared" si="75"/>
        <v>#REF!</v>
      </c>
      <c r="X191" s="37" t="e">
        <f t="shared" si="76"/>
        <v>#REF!</v>
      </c>
      <c r="Y191" s="37" t="e">
        <f t="shared" si="77"/>
        <v>#REF!</v>
      </c>
      <c r="Z191" s="37" t="e">
        <f t="shared" si="78"/>
        <v>#REF!</v>
      </c>
      <c r="AR191" s="41">
        <f t="shared" si="79"/>
        <v>4.630291666666667</v>
      </c>
      <c r="AS191" s="42">
        <f t="shared" si="83"/>
        <v>289</v>
      </c>
      <c r="AT191" s="50">
        <f t="shared" si="80"/>
        <v>1338.15</v>
      </c>
      <c r="AU191" s="50"/>
      <c r="AV191" s="50"/>
      <c r="AW191" s="50"/>
      <c r="AX191" s="50"/>
      <c r="AY191" s="51"/>
    </row>
    <row r="192" spans="1:51" ht="15">
      <c r="A192" s="37">
        <v>0</v>
      </c>
      <c r="B192" s="37">
        <v>0</v>
      </c>
      <c r="C192" s="38" t="s">
        <v>116</v>
      </c>
      <c r="D192" s="37" t="s">
        <v>80</v>
      </c>
      <c r="E192" s="37" t="s">
        <v>32</v>
      </c>
      <c r="F192" s="46" t="e">
        <f>IF(#REF!="","",IF(C192=#REF!,A192*360+B192*30,""))</f>
        <v>#REF!</v>
      </c>
      <c r="G192" s="46" t="e">
        <f>F192</f>
        <v>#REF!</v>
      </c>
      <c r="H192" s="46" t="e">
        <f>IF(D192=#REF!,IF(C192=#REF!,Calcul_périodes!$AI$8,0))</f>
        <v>#REF!</v>
      </c>
      <c r="I192" s="46" t="e">
        <f>IF(D192=#REF!,IF(C192=#REF!,Calcul_périodes!$AI$16,0))</f>
        <v>#REF!</v>
      </c>
      <c r="J192" s="46" t="e">
        <f>IF(D192=#REF!,IF(C192=#REF!,Calcul_périodes!$AI$24,0))</f>
        <v>#REF!</v>
      </c>
      <c r="K192" s="46" t="e">
        <f t="shared" si="68"/>
        <v>#REF!</v>
      </c>
      <c r="L192" s="47" t="e">
        <f t="shared" si="69"/>
        <v>#REF!</v>
      </c>
      <c r="M192" s="37">
        <v>379</v>
      </c>
      <c r="N192" s="37">
        <v>349</v>
      </c>
      <c r="O192" s="48">
        <f t="shared" si="70"/>
        <v>1615.97</v>
      </c>
      <c r="P192" s="49">
        <v>5556.35</v>
      </c>
      <c r="Q192" s="38" t="s">
        <v>196</v>
      </c>
      <c r="R192" s="37" t="e">
        <f t="shared" si="71"/>
        <v>#REF!</v>
      </c>
      <c r="S192" s="37" t="e">
        <f>IF(R192="OUI",IF(K192&gt;=360,K192-L192,IF(K192&lt;360,K192,0)))</f>
        <v>#REF!</v>
      </c>
      <c r="T192" s="37" t="e">
        <f t="shared" si="72"/>
        <v>#REF!</v>
      </c>
      <c r="U192" s="37" t="e">
        <f t="shared" si="73"/>
        <v>#REF!</v>
      </c>
      <c r="V192" s="37" t="e">
        <f t="shared" si="74"/>
        <v>#REF!</v>
      </c>
      <c r="W192" s="37" t="e">
        <f t="shared" si="75"/>
        <v>#REF!</v>
      </c>
      <c r="X192" s="37" t="e">
        <f t="shared" si="76"/>
        <v>#REF!</v>
      </c>
      <c r="Y192" s="37" t="e">
        <f t="shared" si="77"/>
        <v>#REF!</v>
      </c>
      <c r="Z192" s="37" t="e">
        <f t="shared" si="78"/>
        <v>#REF!</v>
      </c>
      <c r="AR192" s="41">
        <f t="shared" si="79"/>
        <v>4.630291666666667</v>
      </c>
      <c r="AS192" s="42">
        <f t="shared" si="83"/>
        <v>290</v>
      </c>
      <c r="AT192" s="50">
        <f t="shared" si="80"/>
        <v>1342.78</v>
      </c>
      <c r="AU192" s="50"/>
      <c r="AV192" s="50"/>
      <c r="AW192" s="50"/>
      <c r="AX192" s="50"/>
      <c r="AY192" s="51"/>
    </row>
    <row r="193" spans="1:51" ht="15">
      <c r="A193" s="37">
        <v>1</v>
      </c>
      <c r="B193" s="37">
        <v>0</v>
      </c>
      <c r="C193" s="38" t="s">
        <v>116</v>
      </c>
      <c r="D193" s="37" t="s">
        <v>80</v>
      </c>
      <c r="E193" s="37" t="s">
        <v>21</v>
      </c>
      <c r="F193" s="46" t="e">
        <f>IF(#REF!="","",IF(C193=#REF!,A193*360+B193*30,""))</f>
        <v>#REF!</v>
      </c>
      <c r="G193" s="46" t="e">
        <f t="shared" si="81"/>
        <v>#REF!</v>
      </c>
      <c r="H193" s="46" t="e">
        <f>IF(D193=#REF!,IF(C193=#REF!,Calcul_périodes!$AI$8,0))</f>
        <v>#REF!</v>
      </c>
      <c r="I193" s="46" t="e">
        <f>IF(D193=#REF!,IF(C193=#REF!,Calcul_périodes!$AI$16,0))</f>
        <v>#REF!</v>
      </c>
      <c r="J193" s="46" t="e">
        <f>IF(D193=#REF!,IF(C193=#REF!,Calcul_périodes!$AI$24,0))</f>
        <v>#REF!</v>
      </c>
      <c r="K193" s="46" t="e">
        <f t="shared" si="68"/>
        <v>#REF!</v>
      </c>
      <c r="L193" s="47" t="e">
        <f t="shared" si="69"/>
        <v>#REF!</v>
      </c>
      <c r="M193" s="37">
        <v>423</v>
      </c>
      <c r="N193" s="37">
        <v>376</v>
      </c>
      <c r="O193" s="48">
        <f t="shared" si="70"/>
        <v>1740.98</v>
      </c>
      <c r="P193" s="49">
        <v>5556.35</v>
      </c>
      <c r="Q193" s="38" t="s">
        <v>197</v>
      </c>
      <c r="R193" s="37" t="e">
        <f t="shared" si="71"/>
        <v>#REF!</v>
      </c>
      <c r="S193" s="37" t="e">
        <f aca="true" t="shared" si="88" ref="S193:S202">IF(R193="OUI",IF(K193&gt;=360,K193-L193,IF(K193&lt;360,K193,0)))</f>
        <v>#REF!</v>
      </c>
      <c r="T193" s="37" t="e">
        <f t="shared" si="72"/>
        <v>#REF!</v>
      </c>
      <c r="U193" s="37" t="e">
        <f t="shared" si="73"/>
        <v>#REF!</v>
      </c>
      <c r="V193" s="37" t="e">
        <f t="shared" si="74"/>
        <v>#REF!</v>
      </c>
      <c r="W193" s="37" t="e">
        <f t="shared" si="75"/>
        <v>#REF!</v>
      </c>
      <c r="X193" s="37" t="e">
        <f t="shared" si="76"/>
        <v>#REF!</v>
      </c>
      <c r="Y193" s="37" t="e">
        <f t="shared" si="77"/>
        <v>#REF!</v>
      </c>
      <c r="Z193" s="37" t="e">
        <f t="shared" si="78"/>
        <v>#REF!</v>
      </c>
      <c r="AR193" s="41">
        <f t="shared" si="79"/>
        <v>4.630291666666667</v>
      </c>
      <c r="AS193" s="42">
        <f t="shared" si="83"/>
        <v>291</v>
      </c>
      <c r="AT193" s="50">
        <f t="shared" si="80"/>
        <v>1347.41</v>
      </c>
      <c r="AU193" s="50"/>
      <c r="AV193" s="50"/>
      <c r="AW193" s="50"/>
      <c r="AX193" s="50"/>
      <c r="AY193" s="51"/>
    </row>
    <row r="194" spans="1:51" ht="15">
      <c r="A194" s="37">
        <v>2</v>
      </c>
      <c r="B194" s="37">
        <v>1</v>
      </c>
      <c r="C194" s="38" t="s">
        <v>116</v>
      </c>
      <c r="D194" s="37" t="s">
        <v>80</v>
      </c>
      <c r="E194" s="37" t="s">
        <v>22</v>
      </c>
      <c r="F194" s="46" t="e">
        <f>IF(#REF!="","",IF(C194=#REF!,A194*360+B194*30,""))</f>
        <v>#REF!</v>
      </c>
      <c r="G194" s="46" t="e">
        <f t="shared" si="81"/>
        <v>#REF!</v>
      </c>
      <c r="H194" s="46" t="e">
        <f>IF(D194=#REF!,IF(C194=#REF!,Calcul_périodes!$AI$8,0))</f>
        <v>#REF!</v>
      </c>
      <c r="I194" s="46" t="e">
        <f>IF(D194=#REF!,IF(C194=#REF!,Calcul_périodes!$AI$16,0))</f>
        <v>#REF!</v>
      </c>
      <c r="J194" s="46" t="e">
        <f>IF(D194=#REF!,IF(C194=#REF!,Calcul_périodes!$AI$24,0))</f>
        <v>#REF!</v>
      </c>
      <c r="K194" s="46" t="e">
        <f t="shared" si="68"/>
        <v>#REF!</v>
      </c>
      <c r="L194" s="47" t="e">
        <f t="shared" si="69"/>
        <v>#REF!</v>
      </c>
      <c r="M194" s="37">
        <v>465</v>
      </c>
      <c r="N194" s="37">
        <v>407</v>
      </c>
      <c r="O194" s="48">
        <f t="shared" si="70"/>
        <v>1884.52</v>
      </c>
      <c r="P194" s="49">
        <v>5556.35</v>
      </c>
      <c r="Q194" s="38" t="s">
        <v>198</v>
      </c>
      <c r="R194" s="37" t="e">
        <f t="shared" si="71"/>
        <v>#REF!</v>
      </c>
      <c r="S194" s="37" t="e">
        <f t="shared" si="88"/>
        <v>#REF!</v>
      </c>
      <c r="T194" s="37" t="e">
        <f t="shared" si="72"/>
        <v>#REF!</v>
      </c>
      <c r="U194" s="37" t="e">
        <f t="shared" si="73"/>
        <v>#REF!</v>
      </c>
      <c r="V194" s="37" t="e">
        <f t="shared" si="74"/>
        <v>#REF!</v>
      </c>
      <c r="W194" s="37" t="e">
        <f t="shared" si="75"/>
        <v>#REF!</v>
      </c>
      <c r="X194" s="37" t="e">
        <f t="shared" si="76"/>
        <v>#REF!</v>
      </c>
      <c r="Y194" s="37" t="e">
        <f t="shared" si="77"/>
        <v>#REF!</v>
      </c>
      <c r="Z194" s="37" t="e">
        <f t="shared" si="78"/>
        <v>#REF!</v>
      </c>
      <c r="AR194" s="41">
        <f t="shared" si="79"/>
        <v>4.630291666666667</v>
      </c>
      <c r="AS194" s="42">
        <f t="shared" si="83"/>
        <v>292</v>
      </c>
      <c r="AT194" s="50">
        <f t="shared" si="80"/>
        <v>1352.04</v>
      </c>
      <c r="AU194" s="50"/>
      <c r="AV194" s="50"/>
      <c r="AW194" s="50"/>
      <c r="AX194" s="50"/>
      <c r="AY194" s="51"/>
    </row>
    <row r="195" spans="1:51" ht="15">
      <c r="A195" s="37">
        <v>2</v>
      </c>
      <c r="B195" s="37">
        <v>1</v>
      </c>
      <c r="C195" s="38" t="s">
        <v>116</v>
      </c>
      <c r="D195" s="37" t="s">
        <v>80</v>
      </c>
      <c r="E195" s="37" t="s">
        <v>23</v>
      </c>
      <c r="F195" s="46" t="e">
        <f>IF(#REF!="","",IF(C195=#REF!,A195*360+B195*30,""))</f>
        <v>#REF!</v>
      </c>
      <c r="G195" s="46" t="e">
        <f aca="true" t="shared" si="89" ref="G195:G258">IF(F195="","",G194+F195)</f>
        <v>#REF!</v>
      </c>
      <c r="H195" s="46" t="e">
        <f>IF(D195=#REF!,IF(C195=#REF!,Calcul_périodes!$AI$8,0))</f>
        <v>#REF!</v>
      </c>
      <c r="I195" s="46" t="e">
        <f>IF(D195=#REF!,IF(C195=#REF!,Calcul_périodes!$AI$16,0))</f>
        <v>#REF!</v>
      </c>
      <c r="J195" s="46" t="e">
        <f>IF(D195=#REF!,IF(C195=#REF!,Calcul_périodes!$AI$24,0))</f>
        <v>#REF!</v>
      </c>
      <c r="K195" s="46" t="e">
        <f aca="true" t="shared" si="90" ref="K195:K258">IF(F195="","",H195+I195+J195)</f>
        <v>#REF!</v>
      </c>
      <c r="L195" s="47" t="e">
        <f aca="true" t="shared" si="91" ref="L195:L258">IF(G195="","",IF(K195&lt;360,360,VLOOKUP(K195,$G$2:$G$800,1,TRUE)))</f>
        <v>#REF!</v>
      </c>
      <c r="M195" s="37">
        <v>510</v>
      </c>
      <c r="N195" s="37">
        <v>439</v>
      </c>
      <c r="O195" s="48">
        <f aca="true" t="shared" si="92" ref="O195:O258">ROUNDDOWN(N195*P195/12/100,2)</f>
        <v>2032.69</v>
      </c>
      <c r="P195" s="49">
        <v>5556.35</v>
      </c>
      <c r="Q195" s="38" t="s">
        <v>199</v>
      </c>
      <c r="R195" s="37" t="e">
        <f aca="true" t="shared" si="93" ref="R195:R258">IF(K195="","",IF(AND(K195&gt;=G195,K195&lt;=G196),"OUI","NON"))</f>
        <v>#REF!</v>
      </c>
      <c r="S195" s="37" t="e">
        <f t="shared" si="88"/>
        <v>#REF!</v>
      </c>
      <c r="T195" s="37" t="e">
        <f aca="true" t="shared" si="94" ref="T195:T258">INT(S195/360)</f>
        <v>#REF!</v>
      </c>
      <c r="U195" s="37" t="e">
        <f aca="true" t="shared" si="95" ref="U195:U258">INT((S195-T195*360)/30)</f>
        <v>#REF!</v>
      </c>
      <c r="V195" s="37" t="e">
        <f aca="true" t="shared" si="96" ref="V195:V258">INT(S195-T195*360-U195*30)</f>
        <v>#REF!</v>
      </c>
      <c r="W195" s="37" t="e">
        <f aca="true" t="shared" si="97" ref="W195:W258">IF(X195&gt;12,T195+1,T195)</f>
        <v>#REF!</v>
      </c>
      <c r="X195" s="37" t="e">
        <f aca="true" t="shared" si="98" ref="X195:X258">IF(V195&gt;=30,U195+1,U195)</f>
        <v>#REF!</v>
      </c>
      <c r="Y195" s="37" t="e">
        <f aca="true" t="shared" si="99" ref="Y195:Y258">IF(V195&gt;=30,0,V195)</f>
        <v>#REF!</v>
      </c>
      <c r="Z195" s="37" t="e">
        <f aca="true" t="shared" si="100" ref="Z195:Z258">CONCATENATE(W195," an(s) ",X195," mois ",Y195," jour(s)")</f>
        <v>#REF!</v>
      </c>
      <c r="AR195" s="41">
        <f aca="true" t="shared" si="101" ref="AR195:AR258">5556.35/12/100</f>
        <v>4.630291666666667</v>
      </c>
      <c r="AS195" s="42">
        <f t="shared" si="83"/>
        <v>293</v>
      </c>
      <c r="AT195" s="50">
        <f aca="true" t="shared" si="102" ref="AT195:AT258">ROUNDDOWN(AS195*AR195,2)</f>
        <v>1356.67</v>
      </c>
      <c r="AU195" s="50"/>
      <c r="AV195" s="50"/>
      <c r="AW195" s="50"/>
      <c r="AX195" s="50"/>
      <c r="AY195" s="51"/>
    </row>
    <row r="196" spans="1:51" ht="15">
      <c r="A196" s="37">
        <v>3</v>
      </c>
      <c r="B196" s="37">
        <v>1</v>
      </c>
      <c r="C196" s="38" t="s">
        <v>116</v>
      </c>
      <c r="D196" s="37" t="s">
        <v>80</v>
      </c>
      <c r="E196" s="37" t="s">
        <v>24</v>
      </c>
      <c r="F196" s="46" t="e">
        <f>IF(#REF!="","",IF(C196=#REF!,A196*360+B196*30,""))</f>
        <v>#REF!</v>
      </c>
      <c r="G196" s="46" t="e">
        <f t="shared" si="89"/>
        <v>#REF!</v>
      </c>
      <c r="H196" s="46" t="e">
        <f>IF(D196=#REF!,IF(C196=#REF!,Calcul_périodes!$AI$8,0))</f>
        <v>#REF!</v>
      </c>
      <c r="I196" s="46" t="e">
        <f>IF(D196=#REF!,IF(C196=#REF!,Calcul_périodes!$AI$16,0))</f>
        <v>#REF!</v>
      </c>
      <c r="J196" s="46" t="e">
        <f>IF(D196=#REF!,IF(C196=#REF!,Calcul_périodes!$AI$24,0))</f>
        <v>#REF!</v>
      </c>
      <c r="K196" s="46" t="e">
        <f t="shared" si="90"/>
        <v>#REF!</v>
      </c>
      <c r="L196" s="47" t="e">
        <f t="shared" si="91"/>
        <v>#REF!</v>
      </c>
      <c r="M196" s="37">
        <v>550</v>
      </c>
      <c r="N196" s="37">
        <v>467</v>
      </c>
      <c r="O196" s="48">
        <f t="shared" si="92"/>
        <v>2162.34</v>
      </c>
      <c r="P196" s="49">
        <v>5556.35</v>
      </c>
      <c r="Q196" s="38" t="s">
        <v>200</v>
      </c>
      <c r="R196" s="37" t="e">
        <f t="shared" si="93"/>
        <v>#REF!</v>
      </c>
      <c r="S196" s="37" t="e">
        <f t="shared" si="88"/>
        <v>#REF!</v>
      </c>
      <c r="T196" s="37" t="e">
        <f t="shared" si="94"/>
        <v>#REF!</v>
      </c>
      <c r="U196" s="37" t="e">
        <f t="shared" si="95"/>
        <v>#REF!</v>
      </c>
      <c r="V196" s="37" t="e">
        <f t="shared" si="96"/>
        <v>#REF!</v>
      </c>
      <c r="W196" s="37" t="e">
        <f t="shared" si="97"/>
        <v>#REF!</v>
      </c>
      <c r="X196" s="37" t="e">
        <f t="shared" si="98"/>
        <v>#REF!</v>
      </c>
      <c r="Y196" s="37" t="e">
        <f t="shared" si="99"/>
        <v>#REF!</v>
      </c>
      <c r="Z196" s="37" t="e">
        <f t="shared" si="100"/>
        <v>#REF!</v>
      </c>
      <c r="AR196" s="41">
        <f t="shared" si="101"/>
        <v>4.630291666666667</v>
      </c>
      <c r="AS196" s="42">
        <f aca="true" t="shared" si="103" ref="AS196:AS259">AS195+1</f>
        <v>294</v>
      </c>
      <c r="AT196" s="50">
        <f t="shared" si="102"/>
        <v>1361.3</v>
      </c>
      <c r="AU196" s="50"/>
      <c r="AV196" s="50"/>
      <c r="AW196" s="50"/>
      <c r="AX196" s="50"/>
      <c r="AY196" s="51"/>
    </row>
    <row r="197" spans="1:51" ht="15">
      <c r="A197" s="37">
        <v>3</v>
      </c>
      <c r="B197" s="37">
        <v>1</v>
      </c>
      <c r="C197" s="38" t="s">
        <v>116</v>
      </c>
      <c r="D197" s="37" t="s">
        <v>80</v>
      </c>
      <c r="E197" s="37" t="s">
        <v>25</v>
      </c>
      <c r="F197" s="46" t="e">
        <f>IF(#REF!="","",IF(C197=#REF!,A197*360+B197*30,""))</f>
        <v>#REF!</v>
      </c>
      <c r="G197" s="46" t="e">
        <f t="shared" si="89"/>
        <v>#REF!</v>
      </c>
      <c r="H197" s="46" t="e">
        <f>IF(D197=#REF!,IF(C197=#REF!,Calcul_périodes!$AI$8,0))</f>
        <v>#REF!</v>
      </c>
      <c r="I197" s="46" t="e">
        <f>IF(D197=#REF!,IF(C197=#REF!,Calcul_périodes!$AI$16,0))</f>
        <v>#REF!</v>
      </c>
      <c r="J197" s="46" t="e">
        <f>IF(D197=#REF!,IF(C197=#REF!,Calcul_périodes!$AI$24,0))</f>
        <v>#REF!</v>
      </c>
      <c r="K197" s="46" t="e">
        <f t="shared" si="90"/>
        <v>#REF!</v>
      </c>
      <c r="L197" s="47" t="e">
        <f t="shared" si="91"/>
        <v>#REF!</v>
      </c>
      <c r="M197" s="37">
        <v>593</v>
      </c>
      <c r="N197" s="37">
        <v>500</v>
      </c>
      <c r="O197" s="48">
        <f t="shared" si="92"/>
        <v>2315.14</v>
      </c>
      <c r="P197" s="49">
        <v>5556.35</v>
      </c>
      <c r="Q197" s="38" t="s">
        <v>201</v>
      </c>
      <c r="R197" s="37" t="e">
        <f t="shared" si="93"/>
        <v>#REF!</v>
      </c>
      <c r="S197" s="37" t="e">
        <f t="shared" si="88"/>
        <v>#REF!</v>
      </c>
      <c r="T197" s="37" t="e">
        <f t="shared" si="94"/>
        <v>#REF!</v>
      </c>
      <c r="U197" s="37" t="e">
        <f t="shared" si="95"/>
        <v>#REF!</v>
      </c>
      <c r="V197" s="37" t="e">
        <f t="shared" si="96"/>
        <v>#REF!</v>
      </c>
      <c r="W197" s="37" t="e">
        <f t="shared" si="97"/>
        <v>#REF!</v>
      </c>
      <c r="X197" s="37" t="e">
        <f t="shared" si="98"/>
        <v>#REF!</v>
      </c>
      <c r="Y197" s="37" t="e">
        <f t="shared" si="99"/>
        <v>#REF!</v>
      </c>
      <c r="Z197" s="37" t="e">
        <f t="shared" si="100"/>
        <v>#REF!</v>
      </c>
      <c r="AR197" s="41">
        <f t="shared" si="101"/>
        <v>4.630291666666667</v>
      </c>
      <c r="AS197" s="42">
        <f t="shared" si="103"/>
        <v>295</v>
      </c>
      <c r="AT197" s="50">
        <f t="shared" si="102"/>
        <v>1365.93</v>
      </c>
      <c r="AU197" s="50"/>
      <c r="AV197" s="50"/>
      <c r="AW197" s="50"/>
      <c r="AX197" s="50"/>
      <c r="AY197" s="51"/>
    </row>
    <row r="198" spans="1:51" ht="15">
      <c r="A198" s="37">
        <v>3</v>
      </c>
      <c r="B198" s="37">
        <v>1</v>
      </c>
      <c r="C198" s="38" t="s">
        <v>116</v>
      </c>
      <c r="D198" s="37" t="s">
        <v>80</v>
      </c>
      <c r="E198" s="37" t="s">
        <v>26</v>
      </c>
      <c r="F198" s="46" t="e">
        <f>IF(#REF!="","",IF(C198=#REF!,A198*360+B198*30,""))</f>
        <v>#REF!</v>
      </c>
      <c r="G198" s="46" t="e">
        <f t="shared" si="89"/>
        <v>#REF!</v>
      </c>
      <c r="H198" s="46" t="e">
        <f>IF(D198=#REF!,IF(C198=#REF!,Calcul_périodes!$AI$8,0))</f>
        <v>#REF!</v>
      </c>
      <c r="I198" s="46" t="e">
        <f>IF(D198=#REF!,IF(C198=#REF!,Calcul_périodes!$AI$16,0))</f>
        <v>#REF!</v>
      </c>
      <c r="J198" s="46" t="e">
        <f>IF(D198=#REF!,IF(C198=#REF!,Calcul_périodes!$AI$24,0))</f>
        <v>#REF!</v>
      </c>
      <c r="K198" s="46" t="e">
        <f t="shared" si="90"/>
        <v>#REF!</v>
      </c>
      <c r="L198" s="47" t="e">
        <f t="shared" si="91"/>
        <v>#REF!</v>
      </c>
      <c r="M198" s="37">
        <v>616</v>
      </c>
      <c r="N198" s="37">
        <v>517</v>
      </c>
      <c r="O198" s="48">
        <f t="shared" si="92"/>
        <v>2393.86</v>
      </c>
      <c r="P198" s="49">
        <v>5556.35</v>
      </c>
      <c r="Q198" s="38" t="s">
        <v>202</v>
      </c>
      <c r="R198" s="37" t="e">
        <f t="shared" si="93"/>
        <v>#REF!</v>
      </c>
      <c r="S198" s="37" t="e">
        <f t="shared" si="88"/>
        <v>#REF!</v>
      </c>
      <c r="T198" s="37" t="e">
        <f t="shared" si="94"/>
        <v>#REF!</v>
      </c>
      <c r="U198" s="37" t="e">
        <f t="shared" si="95"/>
        <v>#REF!</v>
      </c>
      <c r="V198" s="37" t="e">
        <f t="shared" si="96"/>
        <v>#REF!</v>
      </c>
      <c r="W198" s="37" t="e">
        <f t="shared" si="97"/>
        <v>#REF!</v>
      </c>
      <c r="X198" s="37" t="e">
        <f t="shared" si="98"/>
        <v>#REF!</v>
      </c>
      <c r="Y198" s="37" t="e">
        <f t="shared" si="99"/>
        <v>#REF!</v>
      </c>
      <c r="Z198" s="37" t="e">
        <f t="shared" si="100"/>
        <v>#REF!</v>
      </c>
      <c r="AR198" s="41">
        <f t="shared" si="101"/>
        <v>4.630291666666667</v>
      </c>
      <c r="AS198" s="42">
        <f t="shared" si="103"/>
        <v>296</v>
      </c>
      <c r="AT198" s="50">
        <f t="shared" si="102"/>
        <v>1370.56</v>
      </c>
      <c r="AU198" s="50"/>
      <c r="AV198" s="50"/>
      <c r="AW198" s="50"/>
      <c r="AX198" s="50"/>
      <c r="AY198" s="51"/>
    </row>
    <row r="199" spans="1:51" ht="15">
      <c r="A199" s="37">
        <v>3</v>
      </c>
      <c r="B199" s="37">
        <v>1</v>
      </c>
      <c r="C199" s="38" t="s">
        <v>116</v>
      </c>
      <c r="D199" s="37" t="s">
        <v>80</v>
      </c>
      <c r="E199" s="37" t="s">
        <v>27</v>
      </c>
      <c r="F199" s="46" t="e">
        <f>IF(#REF!="","",IF(C199=#REF!,A199*360+B199*30,""))</f>
        <v>#REF!</v>
      </c>
      <c r="G199" s="46" t="e">
        <f t="shared" si="89"/>
        <v>#REF!</v>
      </c>
      <c r="H199" s="46" t="e">
        <f>IF(D199=#REF!,IF(C199=#REF!,Calcul_périodes!$AI$8,0))</f>
        <v>#REF!</v>
      </c>
      <c r="I199" s="46" t="e">
        <f>IF(D199=#REF!,IF(C199=#REF!,Calcul_périodes!$AI$16,0))</f>
        <v>#REF!</v>
      </c>
      <c r="J199" s="46" t="e">
        <f>IF(D199=#REF!,IF(C199=#REF!,Calcul_périodes!$AI$24,0))</f>
        <v>#REF!</v>
      </c>
      <c r="K199" s="46" t="e">
        <f t="shared" si="90"/>
        <v>#REF!</v>
      </c>
      <c r="L199" s="47" t="e">
        <f t="shared" si="91"/>
        <v>#REF!</v>
      </c>
      <c r="M199" s="37">
        <v>659</v>
      </c>
      <c r="N199" s="37">
        <v>550</v>
      </c>
      <c r="O199" s="48">
        <f t="shared" si="92"/>
        <v>2546.66</v>
      </c>
      <c r="P199" s="49">
        <v>5556.35</v>
      </c>
      <c r="Q199" s="38" t="s">
        <v>203</v>
      </c>
      <c r="R199" s="37" t="e">
        <f t="shared" si="93"/>
        <v>#REF!</v>
      </c>
      <c r="S199" s="37" t="e">
        <f t="shared" si="88"/>
        <v>#REF!</v>
      </c>
      <c r="T199" s="37" t="e">
        <f t="shared" si="94"/>
        <v>#REF!</v>
      </c>
      <c r="U199" s="37" t="e">
        <f t="shared" si="95"/>
        <v>#REF!</v>
      </c>
      <c r="V199" s="37" t="e">
        <f t="shared" si="96"/>
        <v>#REF!</v>
      </c>
      <c r="W199" s="37" t="e">
        <f t="shared" si="97"/>
        <v>#REF!</v>
      </c>
      <c r="X199" s="37" t="e">
        <f t="shared" si="98"/>
        <v>#REF!</v>
      </c>
      <c r="Y199" s="37" t="e">
        <f t="shared" si="99"/>
        <v>#REF!</v>
      </c>
      <c r="Z199" s="37" t="e">
        <f t="shared" si="100"/>
        <v>#REF!</v>
      </c>
      <c r="AR199" s="41">
        <f t="shared" si="101"/>
        <v>4.630291666666667</v>
      </c>
      <c r="AS199" s="42">
        <f t="shared" si="103"/>
        <v>297</v>
      </c>
      <c r="AT199" s="50">
        <f t="shared" si="102"/>
        <v>1375.19</v>
      </c>
      <c r="AU199" s="50"/>
      <c r="AV199" s="50"/>
      <c r="AW199" s="50"/>
      <c r="AX199" s="50"/>
      <c r="AY199" s="51"/>
    </row>
    <row r="200" spans="1:51" ht="15">
      <c r="A200" s="37">
        <v>3</v>
      </c>
      <c r="B200" s="37">
        <v>1</v>
      </c>
      <c r="C200" s="38" t="s">
        <v>116</v>
      </c>
      <c r="D200" s="37" t="s">
        <v>80</v>
      </c>
      <c r="E200" s="37" t="s">
        <v>28</v>
      </c>
      <c r="F200" s="46" t="e">
        <f>IF(#REF!="","",IF(C200=#REF!,A200*360+B200*30,""))</f>
        <v>#REF!</v>
      </c>
      <c r="G200" s="46" t="e">
        <f t="shared" si="89"/>
        <v>#REF!</v>
      </c>
      <c r="H200" s="46" t="e">
        <f>IF(D200=#REF!,IF(C200=#REF!,Calcul_périodes!$AI$8,0))</f>
        <v>#REF!</v>
      </c>
      <c r="I200" s="46" t="e">
        <f>IF(D200=#REF!,IF(C200=#REF!,Calcul_périodes!$AI$16,0))</f>
        <v>#REF!</v>
      </c>
      <c r="J200" s="46" t="e">
        <f>IF(D200=#REF!,IF(C200=#REF!,Calcul_périodes!$AI$24,0))</f>
        <v>#REF!</v>
      </c>
      <c r="K200" s="46" t="e">
        <f t="shared" si="90"/>
        <v>#REF!</v>
      </c>
      <c r="L200" s="47" t="e">
        <f t="shared" si="91"/>
        <v>#REF!</v>
      </c>
      <c r="M200" s="37">
        <v>701</v>
      </c>
      <c r="N200" s="37">
        <v>582</v>
      </c>
      <c r="O200" s="48">
        <f t="shared" si="92"/>
        <v>2694.82</v>
      </c>
      <c r="P200" s="49">
        <v>5556.35</v>
      </c>
      <c r="Q200" s="38" t="s">
        <v>204</v>
      </c>
      <c r="R200" s="37" t="e">
        <f t="shared" si="93"/>
        <v>#REF!</v>
      </c>
      <c r="S200" s="37" t="e">
        <f t="shared" si="88"/>
        <v>#REF!</v>
      </c>
      <c r="T200" s="37" t="e">
        <f t="shared" si="94"/>
        <v>#REF!</v>
      </c>
      <c r="U200" s="37" t="e">
        <f t="shared" si="95"/>
        <v>#REF!</v>
      </c>
      <c r="V200" s="37" t="e">
        <f t="shared" si="96"/>
        <v>#REF!</v>
      </c>
      <c r="W200" s="37" t="e">
        <f t="shared" si="97"/>
        <v>#REF!</v>
      </c>
      <c r="X200" s="37" t="e">
        <f t="shared" si="98"/>
        <v>#REF!</v>
      </c>
      <c r="Y200" s="37" t="e">
        <f t="shared" si="99"/>
        <v>#REF!</v>
      </c>
      <c r="Z200" s="37" t="e">
        <f t="shared" si="100"/>
        <v>#REF!</v>
      </c>
      <c r="AR200" s="41">
        <f t="shared" si="101"/>
        <v>4.630291666666667</v>
      </c>
      <c r="AS200" s="42">
        <f t="shared" si="103"/>
        <v>298</v>
      </c>
      <c r="AT200" s="50">
        <f t="shared" si="102"/>
        <v>1379.82</v>
      </c>
      <c r="AU200" s="50"/>
      <c r="AV200" s="50"/>
      <c r="AW200" s="50"/>
      <c r="AX200" s="50"/>
      <c r="AY200" s="51"/>
    </row>
    <row r="201" spans="1:51" ht="15">
      <c r="A201" s="37">
        <v>3</v>
      </c>
      <c r="B201" s="37">
        <v>1</v>
      </c>
      <c r="C201" s="38" t="s">
        <v>116</v>
      </c>
      <c r="D201" s="37" t="s">
        <v>80</v>
      </c>
      <c r="E201" s="37" t="s">
        <v>29</v>
      </c>
      <c r="F201" s="46" t="e">
        <f>IF(#REF!="","",IF(C201=#REF!,A201*360+B201*30,""))</f>
        <v>#REF!</v>
      </c>
      <c r="G201" s="46" t="e">
        <f t="shared" si="89"/>
        <v>#REF!</v>
      </c>
      <c r="H201" s="46" t="e">
        <f>IF(D201=#REF!,IF(C201=#REF!,Calcul_périodes!$AI$8,0))</f>
        <v>#REF!</v>
      </c>
      <c r="I201" s="46" t="e">
        <f>IF(D201=#REF!,IF(C201=#REF!,Calcul_périodes!$AI$16,0))</f>
        <v>#REF!</v>
      </c>
      <c r="J201" s="46" t="e">
        <f>IF(D201=#REF!,IF(C201=#REF!,Calcul_périodes!$AI$24,0))</f>
        <v>#REF!</v>
      </c>
      <c r="K201" s="46" t="e">
        <f t="shared" si="90"/>
        <v>#REF!</v>
      </c>
      <c r="L201" s="47" t="e">
        <f t="shared" si="91"/>
        <v>#REF!</v>
      </c>
      <c r="M201" s="37">
        <v>750</v>
      </c>
      <c r="N201" s="37">
        <v>619</v>
      </c>
      <c r="O201" s="48">
        <f t="shared" si="92"/>
        <v>2866.15</v>
      </c>
      <c r="P201" s="49">
        <v>5556.35</v>
      </c>
      <c r="Q201" s="38" t="s">
        <v>205</v>
      </c>
      <c r="R201" s="37" t="e">
        <f t="shared" si="93"/>
        <v>#REF!</v>
      </c>
      <c r="S201" s="37" t="e">
        <f t="shared" si="88"/>
        <v>#REF!</v>
      </c>
      <c r="T201" s="37" t="e">
        <f t="shared" si="94"/>
        <v>#REF!</v>
      </c>
      <c r="U201" s="37" t="e">
        <f t="shared" si="95"/>
        <v>#REF!</v>
      </c>
      <c r="V201" s="37" t="e">
        <f t="shared" si="96"/>
        <v>#REF!</v>
      </c>
      <c r="W201" s="37" t="e">
        <f t="shared" si="97"/>
        <v>#REF!</v>
      </c>
      <c r="X201" s="37" t="e">
        <f t="shared" si="98"/>
        <v>#REF!</v>
      </c>
      <c r="Y201" s="37" t="e">
        <f t="shared" si="99"/>
        <v>#REF!</v>
      </c>
      <c r="Z201" s="37" t="e">
        <f t="shared" si="100"/>
        <v>#REF!</v>
      </c>
      <c r="AR201" s="41">
        <f t="shared" si="101"/>
        <v>4.630291666666667</v>
      </c>
      <c r="AS201" s="42">
        <f t="shared" si="103"/>
        <v>299</v>
      </c>
      <c r="AT201" s="50">
        <f t="shared" si="102"/>
        <v>1384.45</v>
      </c>
      <c r="AU201" s="50"/>
      <c r="AV201" s="50"/>
      <c r="AW201" s="50"/>
      <c r="AX201" s="50"/>
      <c r="AY201" s="51"/>
    </row>
    <row r="202" spans="1:51" ht="15">
      <c r="A202" s="37">
        <v>4</v>
      </c>
      <c r="B202" s="37">
        <v>1</v>
      </c>
      <c r="C202" s="38" t="s">
        <v>116</v>
      </c>
      <c r="D202" s="37" t="s">
        <v>80</v>
      </c>
      <c r="E202" s="37" t="s">
        <v>30</v>
      </c>
      <c r="F202" s="46" t="e">
        <f>IF(#REF!="","",IF(C202=#REF!,A202*360+B202*30,""))</f>
        <v>#REF!</v>
      </c>
      <c r="G202" s="46" t="e">
        <f t="shared" si="89"/>
        <v>#REF!</v>
      </c>
      <c r="H202" s="46" t="e">
        <f>IF(D202=#REF!,IF(C202=#REF!,Calcul_périodes!$AI$8,0))</f>
        <v>#REF!</v>
      </c>
      <c r="I202" s="46" t="e">
        <f>IF(D202=#REF!,IF(C202=#REF!,Calcul_périodes!$AI$16,0))</f>
        <v>#REF!</v>
      </c>
      <c r="J202" s="46" t="e">
        <f>IF(D202=#REF!,IF(C202=#REF!,Calcul_périodes!$AI$24,0))</f>
        <v>#REF!</v>
      </c>
      <c r="K202" s="46" t="e">
        <f t="shared" si="90"/>
        <v>#REF!</v>
      </c>
      <c r="L202" s="47" t="e">
        <f t="shared" si="91"/>
        <v>#REF!</v>
      </c>
      <c r="M202" s="37">
        <v>801</v>
      </c>
      <c r="N202" s="37">
        <v>658</v>
      </c>
      <c r="O202" s="48">
        <f t="shared" si="92"/>
        <v>3046.73</v>
      </c>
      <c r="P202" s="49">
        <v>5556.35</v>
      </c>
      <c r="Q202" s="38" t="s">
        <v>206</v>
      </c>
      <c r="R202" s="37" t="e">
        <f t="shared" si="93"/>
        <v>#REF!</v>
      </c>
      <c r="S202" s="37" t="e">
        <f t="shared" si="88"/>
        <v>#REF!</v>
      </c>
      <c r="T202" s="37" t="e">
        <f t="shared" si="94"/>
        <v>#REF!</v>
      </c>
      <c r="U202" s="37" t="e">
        <f t="shared" si="95"/>
        <v>#REF!</v>
      </c>
      <c r="V202" s="37" t="e">
        <f t="shared" si="96"/>
        <v>#REF!</v>
      </c>
      <c r="W202" s="37" t="e">
        <f t="shared" si="97"/>
        <v>#REF!</v>
      </c>
      <c r="X202" s="37" t="e">
        <f t="shared" si="98"/>
        <v>#REF!</v>
      </c>
      <c r="Y202" s="37" t="e">
        <f t="shared" si="99"/>
        <v>#REF!</v>
      </c>
      <c r="Z202" s="37" t="e">
        <f t="shared" si="100"/>
        <v>#REF!</v>
      </c>
      <c r="AR202" s="41">
        <f t="shared" si="101"/>
        <v>4.630291666666667</v>
      </c>
      <c r="AS202" s="42">
        <f t="shared" si="103"/>
        <v>300</v>
      </c>
      <c r="AT202" s="50">
        <f t="shared" si="102"/>
        <v>1389.08</v>
      </c>
      <c r="AU202" s="50"/>
      <c r="AV202" s="50"/>
      <c r="AW202" s="50"/>
      <c r="AX202" s="50"/>
      <c r="AY202" s="51"/>
    </row>
    <row r="203" spans="1:51" ht="15">
      <c r="A203" s="37">
        <v>0</v>
      </c>
      <c r="B203" s="37">
        <v>0</v>
      </c>
      <c r="C203" s="38" t="s">
        <v>113</v>
      </c>
      <c r="D203" s="37" t="s">
        <v>80</v>
      </c>
      <c r="E203" s="37" t="s">
        <v>32</v>
      </c>
      <c r="F203" s="46" t="e">
        <f>IF(#REF!="","",IF(C203=#REF!,A203*360+B203*30,""))</f>
        <v>#REF!</v>
      </c>
      <c r="G203" s="46" t="e">
        <f>F203</f>
        <v>#REF!</v>
      </c>
      <c r="H203" s="46" t="e">
        <f>IF(D203=#REF!,IF(C203=#REF!,Calcul_périodes!$AI$8,0))</f>
        <v>#REF!</v>
      </c>
      <c r="I203" s="46" t="e">
        <f>IF(D203=#REF!,IF(C203=#REF!,Calcul_périodes!$AI$16,0))</f>
        <v>#REF!</v>
      </c>
      <c r="J203" s="46" t="e">
        <f>IF(D203=#REF!,IF(C203=#REF!,Calcul_périodes!$AI$24,0))</f>
        <v>#REF!</v>
      </c>
      <c r="K203" s="46" t="e">
        <f t="shared" si="90"/>
        <v>#REF!</v>
      </c>
      <c r="L203" s="47" t="e">
        <f t="shared" si="91"/>
        <v>#REF!</v>
      </c>
      <c r="M203" s="37">
        <v>379</v>
      </c>
      <c r="N203" s="37">
        <v>349</v>
      </c>
      <c r="O203" s="48">
        <f t="shared" si="92"/>
        <v>1615.97</v>
      </c>
      <c r="P203" s="49">
        <v>5556.35</v>
      </c>
      <c r="Q203" s="38" t="s">
        <v>196</v>
      </c>
      <c r="R203" s="37" t="e">
        <f t="shared" si="93"/>
        <v>#REF!</v>
      </c>
      <c r="S203" s="37" t="e">
        <f>IF(R203="OUI",IF(K203&gt;=360,K203-L203,IF(K203&lt;360,K203,0)))</f>
        <v>#REF!</v>
      </c>
      <c r="T203" s="37" t="e">
        <f t="shared" si="94"/>
        <v>#REF!</v>
      </c>
      <c r="U203" s="37" t="e">
        <f t="shared" si="95"/>
        <v>#REF!</v>
      </c>
      <c r="V203" s="37" t="e">
        <f t="shared" si="96"/>
        <v>#REF!</v>
      </c>
      <c r="W203" s="37" t="e">
        <f t="shared" si="97"/>
        <v>#REF!</v>
      </c>
      <c r="X203" s="37" t="e">
        <f t="shared" si="98"/>
        <v>#REF!</v>
      </c>
      <c r="Y203" s="37" t="e">
        <f t="shared" si="99"/>
        <v>#REF!</v>
      </c>
      <c r="Z203" s="37" t="e">
        <f t="shared" si="100"/>
        <v>#REF!</v>
      </c>
      <c r="AR203" s="41">
        <f t="shared" si="101"/>
        <v>4.630291666666667</v>
      </c>
      <c r="AS203" s="42">
        <f t="shared" si="103"/>
        <v>301</v>
      </c>
      <c r="AT203" s="50">
        <f t="shared" si="102"/>
        <v>1393.71</v>
      </c>
      <c r="AU203" s="50"/>
      <c r="AV203" s="50"/>
      <c r="AW203" s="50"/>
      <c r="AX203" s="50"/>
      <c r="AY203" s="51"/>
    </row>
    <row r="204" spans="1:51" ht="15">
      <c r="A204" s="37">
        <v>1</v>
      </c>
      <c r="B204" s="37">
        <v>0</v>
      </c>
      <c r="C204" s="38" t="s">
        <v>113</v>
      </c>
      <c r="D204" s="37" t="s">
        <v>80</v>
      </c>
      <c r="E204" s="37" t="s">
        <v>21</v>
      </c>
      <c r="F204" s="46" t="e">
        <f>IF(#REF!="","",IF(C204=#REF!,A204*360+B204*30,""))</f>
        <v>#REF!</v>
      </c>
      <c r="G204" s="46" t="e">
        <f t="shared" si="89"/>
        <v>#REF!</v>
      </c>
      <c r="H204" s="46" t="e">
        <f>IF(D204=#REF!,IF(C204=#REF!,Calcul_périodes!$AI$8,0))</f>
        <v>#REF!</v>
      </c>
      <c r="I204" s="46" t="e">
        <f>IF(D204=#REF!,IF(C204=#REF!,Calcul_périodes!$AI$16,0))</f>
        <v>#REF!</v>
      </c>
      <c r="J204" s="46" t="e">
        <f>IF(D204=#REF!,IF(C204=#REF!,Calcul_périodes!$AI$24,0))</f>
        <v>#REF!</v>
      </c>
      <c r="K204" s="46" t="e">
        <f t="shared" si="90"/>
        <v>#REF!</v>
      </c>
      <c r="L204" s="47" t="e">
        <f t="shared" si="91"/>
        <v>#REF!</v>
      </c>
      <c r="M204" s="37">
        <v>423</v>
      </c>
      <c r="N204" s="37">
        <v>376</v>
      </c>
      <c r="O204" s="48">
        <f t="shared" si="92"/>
        <v>1740.98</v>
      </c>
      <c r="P204" s="49">
        <v>5556.35</v>
      </c>
      <c r="Q204" s="38" t="s">
        <v>197</v>
      </c>
      <c r="R204" s="37" t="e">
        <f t="shared" si="93"/>
        <v>#REF!</v>
      </c>
      <c r="S204" s="37" t="e">
        <f aca="true" t="shared" si="104" ref="S204:S213">IF(R204="OUI",IF(K204&gt;=360,K204-L204,IF(K204&lt;360,K204,0)))</f>
        <v>#REF!</v>
      </c>
      <c r="T204" s="37" t="e">
        <f t="shared" si="94"/>
        <v>#REF!</v>
      </c>
      <c r="U204" s="37" t="e">
        <f t="shared" si="95"/>
        <v>#REF!</v>
      </c>
      <c r="V204" s="37" t="e">
        <f t="shared" si="96"/>
        <v>#REF!</v>
      </c>
      <c r="W204" s="37" t="e">
        <f t="shared" si="97"/>
        <v>#REF!</v>
      </c>
      <c r="X204" s="37" t="e">
        <f t="shared" si="98"/>
        <v>#REF!</v>
      </c>
      <c r="Y204" s="37" t="e">
        <f t="shared" si="99"/>
        <v>#REF!</v>
      </c>
      <c r="Z204" s="37" t="e">
        <f t="shared" si="100"/>
        <v>#REF!</v>
      </c>
      <c r="AR204" s="41">
        <f t="shared" si="101"/>
        <v>4.630291666666667</v>
      </c>
      <c r="AS204" s="42">
        <f t="shared" si="103"/>
        <v>302</v>
      </c>
      <c r="AT204" s="50">
        <f t="shared" si="102"/>
        <v>1398.34</v>
      </c>
      <c r="AU204" s="50"/>
      <c r="AV204" s="50"/>
      <c r="AW204" s="50"/>
      <c r="AX204" s="50"/>
      <c r="AY204" s="51"/>
    </row>
    <row r="205" spans="1:51" ht="15">
      <c r="A205" s="37">
        <v>2</v>
      </c>
      <c r="B205" s="37">
        <v>1</v>
      </c>
      <c r="C205" s="38" t="s">
        <v>113</v>
      </c>
      <c r="D205" s="37" t="s">
        <v>80</v>
      </c>
      <c r="E205" s="37" t="s">
        <v>22</v>
      </c>
      <c r="F205" s="46" t="e">
        <f>IF(#REF!="","",IF(C205=#REF!,A205*360+B205*30,""))</f>
        <v>#REF!</v>
      </c>
      <c r="G205" s="46" t="e">
        <f t="shared" si="89"/>
        <v>#REF!</v>
      </c>
      <c r="H205" s="46" t="e">
        <f>IF(D205=#REF!,IF(C205=#REF!,Calcul_périodes!$AI$8,0))</f>
        <v>#REF!</v>
      </c>
      <c r="I205" s="46" t="e">
        <f>IF(D205=#REF!,IF(C205=#REF!,Calcul_périodes!$AI$16,0))</f>
        <v>#REF!</v>
      </c>
      <c r="J205" s="46" t="e">
        <f>IF(D205=#REF!,IF(C205=#REF!,Calcul_périodes!$AI$24,0))</f>
        <v>#REF!</v>
      </c>
      <c r="K205" s="46" t="e">
        <f t="shared" si="90"/>
        <v>#REF!</v>
      </c>
      <c r="L205" s="47" t="e">
        <f t="shared" si="91"/>
        <v>#REF!</v>
      </c>
      <c r="M205" s="37">
        <v>465</v>
      </c>
      <c r="N205" s="37">
        <v>407</v>
      </c>
      <c r="O205" s="48">
        <f t="shared" si="92"/>
        <v>1884.52</v>
      </c>
      <c r="P205" s="49">
        <v>5556.35</v>
      </c>
      <c r="Q205" s="38" t="s">
        <v>198</v>
      </c>
      <c r="R205" s="37" t="e">
        <f t="shared" si="93"/>
        <v>#REF!</v>
      </c>
      <c r="S205" s="37" t="e">
        <f t="shared" si="104"/>
        <v>#REF!</v>
      </c>
      <c r="T205" s="37" t="e">
        <f t="shared" si="94"/>
        <v>#REF!</v>
      </c>
      <c r="U205" s="37" t="e">
        <f t="shared" si="95"/>
        <v>#REF!</v>
      </c>
      <c r="V205" s="37" t="e">
        <f t="shared" si="96"/>
        <v>#REF!</v>
      </c>
      <c r="W205" s="37" t="e">
        <f t="shared" si="97"/>
        <v>#REF!</v>
      </c>
      <c r="X205" s="37" t="e">
        <f t="shared" si="98"/>
        <v>#REF!</v>
      </c>
      <c r="Y205" s="37" t="e">
        <f t="shared" si="99"/>
        <v>#REF!</v>
      </c>
      <c r="Z205" s="37" t="e">
        <f t="shared" si="100"/>
        <v>#REF!</v>
      </c>
      <c r="AR205" s="41">
        <f t="shared" si="101"/>
        <v>4.630291666666667</v>
      </c>
      <c r="AS205" s="42">
        <f t="shared" si="103"/>
        <v>303</v>
      </c>
      <c r="AT205" s="50">
        <f t="shared" si="102"/>
        <v>1402.97</v>
      </c>
      <c r="AU205" s="50"/>
      <c r="AV205" s="50"/>
      <c r="AW205" s="50"/>
      <c r="AX205" s="50"/>
      <c r="AY205" s="51"/>
    </row>
    <row r="206" spans="1:51" ht="15">
      <c r="A206" s="37">
        <v>2</v>
      </c>
      <c r="B206" s="37">
        <v>1</v>
      </c>
      <c r="C206" s="38" t="s">
        <v>113</v>
      </c>
      <c r="D206" s="37" t="s">
        <v>80</v>
      </c>
      <c r="E206" s="37" t="s">
        <v>23</v>
      </c>
      <c r="F206" s="46" t="e">
        <f>IF(#REF!="","",IF(C206=#REF!,A206*360+B206*30,""))</f>
        <v>#REF!</v>
      </c>
      <c r="G206" s="46" t="e">
        <f t="shared" si="89"/>
        <v>#REF!</v>
      </c>
      <c r="H206" s="46" t="e">
        <f>IF(D206=#REF!,IF(C206=#REF!,Calcul_périodes!$AI$8,0))</f>
        <v>#REF!</v>
      </c>
      <c r="I206" s="46" t="e">
        <f>IF(D206=#REF!,IF(C206=#REF!,Calcul_périodes!$AI$16,0))</f>
        <v>#REF!</v>
      </c>
      <c r="J206" s="46" t="e">
        <f>IF(D206=#REF!,IF(C206=#REF!,Calcul_périodes!$AI$24,0))</f>
        <v>#REF!</v>
      </c>
      <c r="K206" s="46" t="e">
        <f t="shared" si="90"/>
        <v>#REF!</v>
      </c>
      <c r="L206" s="47" t="e">
        <f t="shared" si="91"/>
        <v>#REF!</v>
      </c>
      <c r="M206" s="37">
        <v>510</v>
      </c>
      <c r="N206" s="37">
        <v>439</v>
      </c>
      <c r="O206" s="48">
        <f t="shared" si="92"/>
        <v>2032.69</v>
      </c>
      <c r="P206" s="49">
        <v>5556.35</v>
      </c>
      <c r="Q206" s="38" t="s">
        <v>199</v>
      </c>
      <c r="R206" s="37" t="e">
        <f t="shared" si="93"/>
        <v>#REF!</v>
      </c>
      <c r="S206" s="37" t="e">
        <f t="shared" si="104"/>
        <v>#REF!</v>
      </c>
      <c r="T206" s="37" t="e">
        <f t="shared" si="94"/>
        <v>#REF!</v>
      </c>
      <c r="U206" s="37" t="e">
        <f t="shared" si="95"/>
        <v>#REF!</v>
      </c>
      <c r="V206" s="37" t="e">
        <f t="shared" si="96"/>
        <v>#REF!</v>
      </c>
      <c r="W206" s="37" t="e">
        <f t="shared" si="97"/>
        <v>#REF!</v>
      </c>
      <c r="X206" s="37" t="e">
        <f t="shared" si="98"/>
        <v>#REF!</v>
      </c>
      <c r="Y206" s="37" t="e">
        <f t="shared" si="99"/>
        <v>#REF!</v>
      </c>
      <c r="Z206" s="37" t="e">
        <f t="shared" si="100"/>
        <v>#REF!</v>
      </c>
      <c r="AR206" s="41">
        <f t="shared" si="101"/>
        <v>4.630291666666667</v>
      </c>
      <c r="AS206" s="42">
        <f t="shared" si="103"/>
        <v>304</v>
      </c>
      <c r="AT206" s="50">
        <f t="shared" si="102"/>
        <v>1407.6</v>
      </c>
      <c r="AU206" s="50"/>
      <c r="AV206" s="50"/>
      <c r="AW206" s="50"/>
      <c r="AX206" s="50"/>
      <c r="AY206" s="51"/>
    </row>
    <row r="207" spans="1:51" ht="15">
      <c r="A207" s="37">
        <v>3</v>
      </c>
      <c r="B207" s="37">
        <v>1</v>
      </c>
      <c r="C207" s="38" t="s">
        <v>113</v>
      </c>
      <c r="D207" s="37" t="s">
        <v>80</v>
      </c>
      <c r="E207" s="37" t="s">
        <v>24</v>
      </c>
      <c r="F207" s="46" t="e">
        <f>IF(#REF!="","",IF(C207=#REF!,A207*360+B207*30,""))</f>
        <v>#REF!</v>
      </c>
      <c r="G207" s="46" t="e">
        <f t="shared" si="89"/>
        <v>#REF!</v>
      </c>
      <c r="H207" s="46" t="e">
        <f>IF(D207=#REF!,IF(C207=#REF!,Calcul_périodes!$AI$8,0))</f>
        <v>#REF!</v>
      </c>
      <c r="I207" s="46" t="e">
        <f>IF(D207=#REF!,IF(C207=#REF!,Calcul_périodes!$AI$16,0))</f>
        <v>#REF!</v>
      </c>
      <c r="J207" s="46" t="e">
        <f>IF(D207=#REF!,IF(C207=#REF!,Calcul_périodes!$AI$24,0))</f>
        <v>#REF!</v>
      </c>
      <c r="K207" s="46" t="e">
        <f t="shared" si="90"/>
        <v>#REF!</v>
      </c>
      <c r="L207" s="47" t="e">
        <f t="shared" si="91"/>
        <v>#REF!</v>
      </c>
      <c r="M207" s="37">
        <v>550</v>
      </c>
      <c r="N207" s="37">
        <v>467</v>
      </c>
      <c r="O207" s="48">
        <f t="shared" si="92"/>
        <v>2162.34</v>
      </c>
      <c r="P207" s="49">
        <v>5556.35</v>
      </c>
      <c r="Q207" s="38" t="s">
        <v>200</v>
      </c>
      <c r="R207" s="37" t="e">
        <f t="shared" si="93"/>
        <v>#REF!</v>
      </c>
      <c r="S207" s="37" t="e">
        <f t="shared" si="104"/>
        <v>#REF!</v>
      </c>
      <c r="T207" s="37" t="e">
        <f t="shared" si="94"/>
        <v>#REF!</v>
      </c>
      <c r="U207" s="37" t="e">
        <f t="shared" si="95"/>
        <v>#REF!</v>
      </c>
      <c r="V207" s="37" t="e">
        <f t="shared" si="96"/>
        <v>#REF!</v>
      </c>
      <c r="W207" s="37" t="e">
        <f t="shared" si="97"/>
        <v>#REF!</v>
      </c>
      <c r="X207" s="37" t="e">
        <f t="shared" si="98"/>
        <v>#REF!</v>
      </c>
      <c r="Y207" s="37" t="e">
        <f t="shared" si="99"/>
        <v>#REF!</v>
      </c>
      <c r="Z207" s="37" t="e">
        <f t="shared" si="100"/>
        <v>#REF!</v>
      </c>
      <c r="AR207" s="41">
        <f t="shared" si="101"/>
        <v>4.630291666666667</v>
      </c>
      <c r="AS207" s="42">
        <f t="shared" si="103"/>
        <v>305</v>
      </c>
      <c r="AT207" s="50">
        <f t="shared" si="102"/>
        <v>1412.23</v>
      </c>
      <c r="AU207" s="50"/>
      <c r="AV207" s="50"/>
      <c r="AW207" s="50"/>
      <c r="AX207" s="50"/>
      <c r="AY207" s="51"/>
    </row>
    <row r="208" spans="1:51" ht="15">
      <c r="A208" s="37">
        <v>3</v>
      </c>
      <c r="B208" s="37">
        <v>1</v>
      </c>
      <c r="C208" s="38" t="s">
        <v>113</v>
      </c>
      <c r="D208" s="37" t="s">
        <v>80</v>
      </c>
      <c r="E208" s="37" t="s">
        <v>25</v>
      </c>
      <c r="F208" s="46" t="e">
        <f>IF(#REF!="","",IF(C208=#REF!,A208*360+B208*30,""))</f>
        <v>#REF!</v>
      </c>
      <c r="G208" s="46" t="e">
        <f t="shared" si="89"/>
        <v>#REF!</v>
      </c>
      <c r="H208" s="46" t="e">
        <f>IF(D208=#REF!,IF(C208=#REF!,Calcul_périodes!$AI$8,0))</f>
        <v>#REF!</v>
      </c>
      <c r="I208" s="46" t="e">
        <f>IF(D208=#REF!,IF(C208=#REF!,Calcul_périodes!$AI$16,0))</f>
        <v>#REF!</v>
      </c>
      <c r="J208" s="46" t="e">
        <f>IF(D208=#REF!,IF(C208=#REF!,Calcul_périodes!$AI$24,0))</f>
        <v>#REF!</v>
      </c>
      <c r="K208" s="46" t="e">
        <f t="shared" si="90"/>
        <v>#REF!</v>
      </c>
      <c r="L208" s="47" t="e">
        <f t="shared" si="91"/>
        <v>#REF!</v>
      </c>
      <c r="M208" s="37">
        <v>593</v>
      </c>
      <c r="N208" s="37">
        <v>500</v>
      </c>
      <c r="O208" s="48">
        <f t="shared" si="92"/>
        <v>2315.14</v>
      </c>
      <c r="P208" s="49">
        <v>5556.35</v>
      </c>
      <c r="Q208" s="38" t="s">
        <v>201</v>
      </c>
      <c r="R208" s="37" t="e">
        <f t="shared" si="93"/>
        <v>#REF!</v>
      </c>
      <c r="S208" s="37" t="e">
        <f t="shared" si="104"/>
        <v>#REF!</v>
      </c>
      <c r="T208" s="37" t="e">
        <f t="shared" si="94"/>
        <v>#REF!</v>
      </c>
      <c r="U208" s="37" t="e">
        <f t="shared" si="95"/>
        <v>#REF!</v>
      </c>
      <c r="V208" s="37" t="e">
        <f t="shared" si="96"/>
        <v>#REF!</v>
      </c>
      <c r="W208" s="37" t="e">
        <f t="shared" si="97"/>
        <v>#REF!</v>
      </c>
      <c r="X208" s="37" t="e">
        <f t="shared" si="98"/>
        <v>#REF!</v>
      </c>
      <c r="Y208" s="37" t="e">
        <f t="shared" si="99"/>
        <v>#REF!</v>
      </c>
      <c r="Z208" s="37" t="e">
        <f t="shared" si="100"/>
        <v>#REF!</v>
      </c>
      <c r="AR208" s="41">
        <f t="shared" si="101"/>
        <v>4.630291666666667</v>
      </c>
      <c r="AS208" s="42">
        <f t="shared" si="103"/>
        <v>306</v>
      </c>
      <c r="AT208" s="50">
        <f t="shared" si="102"/>
        <v>1416.86</v>
      </c>
      <c r="AU208" s="50"/>
      <c r="AV208" s="50"/>
      <c r="AW208" s="50"/>
      <c r="AX208" s="50"/>
      <c r="AY208" s="51"/>
    </row>
    <row r="209" spans="1:51" ht="15">
      <c r="A209" s="37">
        <v>3</v>
      </c>
      <c r="B209" s="37">
        <v>1</v>
      </c>
      <c r="C209" s="38" t="s">
        <v>113</v>
      </c>
      <c r="D209" s="37" t="s">
        <v>80</v>
      </c>
      <c r="E209" s="37" t="s">
        <v>26</v>
      </c>
      <c r="F209" s="46" t="e">
        <f>IF(#REF!="","",IF(C209=#REF!,A209*360+B209*30,""))</f>
        <v>#REF!</v>
      </c>
      <c r="G209" s="46" t="e">
        <f t="shared" si="89"/>
        <v>#REF!</v>
      </c>
      <c r="H209" s="46" t="e">
        <f>IF(D209=#REF!,IF(C209=#REF!,Calcul_périodes!$AI$8,0))</f>
        <v>#REF!</v>
      </c>
      <c r="I209" s="46" t="e">
        <f>IF(D209=#REF!,IF(C209=#REF!,Calcul_périodes!$AI$16,0))</f>
        <v>#REF!</v>
      </c>
      <c r="J209" s="46" t="e">
        <f>IF(D209=#REF!,IF(C209=#REF!,Calcul_périodes!$AI$24,0))</f>
        <v>#REF!</v>
      </c>
      <c r="K209" s="46" t="e">
        <f t="shared" si="90"/>
        <v>#REF!</v>
      </c>
      <c r="L209" s="47" t="e">
        <f t="shared" si="91"/>
        <v>#REF!</v>
      </c>
      <c r="M209" s="37">
        <v>616</v>
      </c>
      <c r="N209" s="37">
        <v>517</v>
      </c>
      <c r="O209" s="48">
        <f t="shared" si="92"/>
        <v>2393.86</v>
      </c>
      <c r="P209" s="49">
        <v>5556.35</v>
      </c>
      <c r="Q209" s="38" t="s">
        <v>202</v>
      </c>
      <c r="R209" s="37" t="e">
        <f t="shared" si="93"/>
        <v>#REF!</v>
      </c>
      <c r="S209" s="37" t="e">
        <f t="shared" si="104"/>
        <v>#REF!</v>
      </c>
      <c r="T209" s="37" t="e">
        <f t="shared" si="94"/>
        <v>#REF!</v>
      </c>
      <c r="U209" s="37" t="e">
        <f t="shared" si="95"/>
        <v>#REF!</v>
      </c>
      <c r="V209" s="37" t="e">
        <f t="shared" si="96"/>
        <v>#REF!</v>
      </c>
      <c r="W209" s="37" t="e">
        <f t="shared" si="97"/>
        <v>#REF!</v>
      </c>
      <c r="X209" s="37" t="e">
        <f t="shared" si="98"/>
        <v>#REF!</v>
      </c>
      <c r="Y209" s="37" t="e">
        <f t="shared" si="99"/>
        <v>#REF!</v>
      </c>
      <c r="Z209" s="37" t="e">
        <f t="shared" si="100"/>
        <v>#REF!</v>
      </c>
      <c r="AR209" s="41">
        <f t="shared" si="101"/>
        <v>4.630291666666667</v>
      </c>
      <c r="AS209" s="42">
        <f t="shared" si="103"/>
        <v>307</v>
      </c>
      <c r="AT209" s="50">
        <f t="shared" si="102"/>
        <v>1421.49</v>
      </c>
      <c r="AU209" s="50"/>
      <c r="AV209" s="50"/>
      <c r="AW209" s="50"/>
      <c r="AX209" s="50"/>
      <c r="AY209" s="51"/>
    </row>
    <row r="210" spans="1:51" ht="15">
      <c r="A210" s="37">
        <v>3</v>
      </c>
      <c r="B210" s="37">
        <v>1</v>
      </c>
      <c r="C210" s="38" t="s">
        <v>113</v>
      </c>
      <c r="D210" s="37" t="s">
        <v>80</v>
      </c>
      <c r="E210" s="37" t="s">
        <v>27</v>
      </c>
      <c r="F210" s="46" t="e">
        <f>IF(#REF!="","",IF(C210=#REF!,A210*360+B210*30,""))</f>
        <v>#REF!</v>
      </c>
      <c r="G210" s="46" t="e">
        <f t="shared" si="89"/>
        <v>#REF!</v>
      </c>
      <c r="H210" s="46" t="e">
        <f>IF(D210=#REF!,IF(C210=#REF!,Calcul_périodes!$AI$8,0))</f>
        <v>#REF!</v>
      </c>
      <c r="I210" s="46" t="e">
        <f>IF(D210=#REF!,IF(C210=#REF!,Calcul_périodes!$AI$16,0))</f>
        <v>#REF!</v>
      </c>
      <c r="J210" s="46" t="e">
        <f>IF(D210=#REF!,IF(C210=#REF!,Calcul_périodes!$AI$24,0))</f>
        <v>#REF!</v>
      </c>
      <c r="K210" s="46" t="e">
        <f t="shared" si="90"/>
        <v>#REF!</v>
      </c>
      <c r="L210" s="47" t="e">
        <f t="shared" si="91"/>
        <v>#REF!</v>
      </c>
      <c r="M210" s="37">
        <v>659</v>
      </c>
      <c r="N210" s="37">
        <v>550</v>
      </c>
      <c r="O210" s="48">
        <f t="shared" si="92"/>
        <v>2546.66</v>
      </c>
      <c r="P210" s="49">
        <v>5556.35</v>
      </c>
      <c r="Q210" s="38" t="s">
        <v>203</v>
      </c>
      <c r="R210" s="37" t="e">
        <f t="shared" si="93"/>
        <v>#REF!</v>
      </c>
      <c r="S210" s="37" t="e">
        <f t="shared" si="104"/>
        <v>#REF!</v>
      </c>
      <c r="T210" s="37" t="e">
        <f t="shared" si="94"/>
        <v>#REF!</v>
      </c>
      <c r="U210" s="37" t="e">
        <f t="shared" si="95"/>
        <v>#REF!</v>
      </c>
      <c r="V210" s="37" t="e">
        <f t="shared" si="96"/>
        <v>#REF!</v>
      </c>
      <c r="W210" s="37" t="e">
        <f t="shared" si="97"/>
        <v>#REF!</v>
      </c>
      <c r="X210" s="37" t="e">
        <f t="shared" si="98"/>
        <v>#REF!</v>
      </c>
      <c r="Y210" s="37" t="e">
        <f t="shared" si="99"/>
        <v>#REF!</v>
      </c>
      <c r="Z210" s="37" t="e">
        <f t="shared" si="100"/>
        <v>#REF!</v>
      </c>
      <c r="AR210" s="41">
        <f t="shared" si="101"/>
        <v>4.630291666666667</v>
      </c>
      <c r="AS210" s="42">
        <f t="shared" si="103"/>
        <v>308</v>
      </c>
      <c r="AT210" s="50">
        <f t="shared" si="102"/>
        <v>1426.12</v>
      </c>
      <c r="AU210" s="50"/>
      <c r="AV210" s="50"/>
      <c r="AW210" s="50"/>
      <c r="AX210" s="50"/>
      <c r="AY210" s="51"/>
    </row>
    <row r="211" spans="1:51" ht="15">
      <c r="A211" s="37">
        <v>3</v>
      </c>
      <c r="B211" s="37">
        <v>1</v>
      </c>
      <c r="C211" s="38" t="s">
        <v>113</v>
      </c>
      <c r="D211" s="37" t="s">
        <v>80</v>
      </c>
      <c r="E211" s="37" t="s">
        <v>28</v>
      </c>
      <c r="F211" s="46" t="e">
        <f>IF(#REF!="","",IF(C211=#REF!,A211*360+B211*30,""))</f>
        <v>#REF!</v>
      </c>
      <c r="G211" s="46" t="e">
        <f t="shared" si="89"/>
        <v>#REF!</v>
      </c>
      <c r="H211" s="46" t="e">
        <f>IF(D211=#REF!,IF(C211=#REF!,Calcul_périodes!$AI$8,0))</f>
        <v>#REF!</v>
      </c>
      <c r="I211" s="46" t="e">
        <f>IF(D211=#REF!,IF(C211=#REF!,Calcul_périodes!$AI$16,0))</f>
        <v>#REF!</v>
      </c>
      <c r="J211" s="46" t="e">
        <f>IF(D211=#REF!,IF(C211=#REF!,Calcul_périodes!$AI$24,0))</f>
        <v>#REF!</v>
      </c>
      <c r="K211" s="46" t="e">
        <f t="shared" si="90"/>
        <v>#REF!</v>
      </c>
      <c r="L211" s="47" t="e">
        <f t="shared" si="91"/>
        <v>#REF!</v>
      </c>
      <c r="M211" s="37">
        <v>701</v>
      </c>
      <c r="N211" s="37">
        <v>582</v>
      </c>
      <c r="O211" s="48">
        <f t="shared" si="92"/>
        <v>2694.82</v>
      </c>
      <c r="P211" s="49">
        <v>5556.35</v>
      </c>
      <c r="Q211" s="38" t="s">
        <v>204</v>
      </c>
      <c r="R211" s="37" t="e">
        <f t="shared" si="93"/>
        <v>#REF!</v>
      </c>
      <c r="S211" s="37" t="e">
        <f t="shared" si="104"/>
        <v>#REF!</v>
      </c>
      <c r="T211" s="37" t="e">
        <f t="shared" si="94"/>
        <v>#REF!</v>
      </c>
      <c r="U211" s="37" t="e">
        <f t="shared" si="95"/>
        <v>#REF!</v>
      </c>
      <c r="V211" s="37" t="e">
        <f t="shared" si="96"/>
        <v>#REF!</v>
      </c>
      <c r="W211" s="37" t="e">
        <f t="shared" si="97"/>
        <v>#REF!</v>
      </c>
      <c r="X211" s="37" t="e">
        <f t="shared" si="98"/>
        <v>#REF!</v>
      </c>
      <c r="Y211" s="37" t="e">
        <f t="shared" si="99"/>
        <v>#REF!</v>
      </c>
      <c r="Z211" s="37" t="e">
        <f t="shared" si="100"/>
        <v>#REF!</v>
      </c>
      <c r="AR211" s="41">
        <f t="shared" si="101"/>
        <v>4.630291666666667</v>
      </c>
      <c r="AS211" s="42">
        <f t="shared" si="103"/>
        <v>309</v>
      </c>
      <c r="AT211" s="50">
        <f t="shared" si="102"/>
        <v>1430.76</v>
      </c>
      <c r="AU211" s="50"/>
      <c r="AV211" s="50"/>
      <c r="AW211" s="50"/>
      <c r="AX211" s="50"/>
      <c r="AY211" s="51"/>
    </row>
    <row r="212" spans="1:51" ht="15">
      <c r="A212" s="37">
        <v>3</v>
      </c>
      <c r="B212" s="37">
        <v>1</v>
      </c>
      <c r="C212" s="38" t="s">
        <v>113</v>
      </c>
      <c r="D212" s="37" t="s">
        <v>80</v>
      </c>
      <c r="E212" s="37" t="s">
        <v>29</v>
      </c>
      <c r="F212" s="46" t="e">
        <f>IF(#REF!="","",IF(C212=#REF!,A212*360+B212*30,""))</f>
        <v>#REF!</v>
      </c>
      <c r="G212" s="46" t="e">
        <f t="shared" si="89"/>
        <v>#REF!</v>
      </c>
      <c r="H212" s="46" t="e">
        <f>IF(D212=#REF!,IF(C212=#REF!,Calcul_périodes!$AI$8,0))</f>
        <v>#REF!</v>
      </c>
      <c r="I212" s="46" t="e">
        <f>IF(D212=#REF!,IF(C212=#REF!,Calcul_périodes!$AI$16,0))</f>
        <v>#REF!</v>
      </c>
      <c r="J212" s="46" t="e">
        <f>IF(D212=#REF!,IF(C212=#REF!,Calcul_périodes!$AI$24,0))</f>
        <v>#REF!</v>
      </c>
      <c r="K212" s="46" t="e">
        <f t="shared" si="90"/>
        <v>#REF!</v>
      </c>
      <c r="L212" s="47" t="e">
        <f t="shared" si="91"/>
        <v>#REF!</v>
      </c>
      <c r="M212" s="37">
        <v>750</v>
      </c>
      <c r="N212" s="37">
        <v>619</v>
      </c>
      <c r="O212" s="48">
        <f t="shared" si="92"/>
        <v>2866.15</v>
      </c>
      <c r="P212" s="49">
        <v>5556.35</v>
      </c>
      <c r="Q212" s="38" t="s">
        <v>205</v>
      </c>
      <c r="R212" s="37" t="e">
        <f t="shared" si="93"/>
        <v>#REF!</v>
      </c>
      <c r="S212" s="37" t="e">
        <f t="shared" si="104"/>
        <v>#REF!</v>
      </c>
      <c r="T212" s="37" t="e">
        <f t="shared" si="94"/>
        <v>#REF!</v>
      </c>
      <c r="U212" s="37" t="e">
        <f t="shared" si="95"/>
        <v>#REF!</v>
      </c>
      <c r="V212" s="37" t="e">
        <f t="shared" si="96"/>
        <v>#REF!</v>
      </c>
      <c r="W212" s="37" t="e">
        <f t="shared" si="97"/>
        <v>#REF!</v>
      </c>
      <c r="X212" s="37" t="e">
        <f t="shared" si="98"/>
        <v>#REF!</v>
      </c>
      <c r="Y212" s="37" t="e">
        <f t="shared" si="99"/>
        <v>#REF!</v>
      </c>
      <c r="Z212" s="37" t="e">
        <f t="shared" si="100"/>
        <v>#REF!</v>
      </c>
      <c r="AR212" s="41">
        <f t="shared" si="101"/>
        <v>4.630291666666667</v>
      </c>
      <c r="AS212" s="42">
        <f t="shared" si="103"/>
        <v>310</v>
      </c>
      <c r="AT212" s="50">
        <f t="shared" si="102"/>
        <v>1435.39</v>
      </c>
      <c r="AU212" s="50"/>
      <c r="AV212" s="50"/>
      <c r="AW212" s="50"/>
      <c r="AX212" s="50"/>
      <c r="AY212" s="51"/>
    </row>
    <row r="213" spans="1:51" ht="15">
      <c r="A213" s="37">
        <v>4</v>
      </c>
      <c r="B213" s="37">
        <v>1</v>
      </c>
      <c r="C213" s="38" t="s">
        <v>113</v>
      </c>
      <c r="D213" s="37" t="s">
        <v>80</v>
      </c>
      <c r="E213" s="37" t="s">
        <v>30</v>
      </c>
      <c r="F213" s="46" t="e">
        <f>IF(#REF!="","",IF(C213=#REF!,A213*360+B213*30,""))</f>
        <v>#REF!</v>
      </c>
      <c r="G213" s="46" t="e">
        <f t="shared" si="89"/>
        <v>#REF!</v>
      </c>
      <c r="H213" s="46" t="e">
        <f>IF(D213=#REF!,IF(C213=#REF!,Calcul_périodes!$AI$8,0))</f>
        <v>#REF!</v>
      </c>
      <c r="I213" s="46" t="e">
        <f>IF(D213=#REF!,IF(C213=#REF!,Calcul_périodes!$AI$16,0))</f>
        <v>#REF!</v>
      </c>
      <c r="J213" s="46" t="e">
        <f>IF(D213=#REF!,IF(C213=#REF!,Calcul_périodes!$AI$24,0))</f>
        <v>#REF!</v>
      </c>
      <c r="K213" s="46" t="e">
        <f t="shared" si="90"/>
        <v>#REF!</v>
      </c>
      <c r="L213" s="47" t="e">
        <f t="shared" si="91"/>
        <v>#REF!</v>
      </c>
      <c r="M213" s="37">
        <v>801</v>
      </c>
      <c r="N213" s="37">
        <v>658</v>
      </c>
      <c r="O213" s="48">
        <f t="shared" si="92"/>
        <v>3046.73</v>
      </c>
      <c r="P213" s="49">
        <v>5556.35</v>
      </c>
      <c r="Q213" s="38" t="s">
        <v>206</v>
      </c>
      <c r="R213" s="37" t="e">
        <f t="shared" si="93"/>
        <v>#REF!</v>
      </c>
      <c r="S213" s="37" t="e">
        <f t="shared" si="104"/>
        <v>#REF!</v>
      </c>
      <c r="T213" s="37" t="e">
        <f t="shared" si="94"/>
        <v>#REF!</v>
      </c>
      <c r="U213" s="37" t="e">
        <f t="shared" si="95"/>
        <v>#REF!</v>
      </c>
      <c r="V213" s="37" t="e">
        <f t="shared" si="96"/>
        <v>#REF!</v>
      </c>
      <c r="W213" s="37" t="e">
        <f t="shared" si="97"/>
        <v>#REF!</v>
      </c>
      <c r="X213" s="37" t="e">
        <f t="shared" si="98"/>
        <v>#REF!</v>
      </c>
      <c r="Y213" s="37" t="e">
        <f t="shared" si="99"/>
        <v>#REF!</v>
      </c>
      <c r="Z213" s="37" t="e">
        <f t="shared" si="100"/>
        <v>#REF!</v>
      </c>
      <c r="AR213" s="41">
        <f t="shared" si="101"/>
        <v>4.630291666666667</v>
      </c>
      <c r="AS213" s="42">
        <f t="shared" si="103"/>
        <v>311</v>
      </c>
      <c r="AT213" s="50">
        <f t="shared" si="102"/>
        <v>1440.02</v>
      </c>
      <c r="AU213" s="50"/>
      <c r="AV213" s="50"/>
      <c r="AW213" s="50"/>
      <c r="AX213" s="50"/>
      <c r="AY213" s="51"/>
    </row>
    <row r="214" spans="1:51" ht="15">
      <c r="A214" s="37">
        <v>0</v>
      </c>
      <c r="B214" s="37">
        <v>0</v>
      </c>
      <c r="C214" s="38" t="s">
        <v>106</v>
      </c>
      <c r="D214" s="37" t="s">
        <v>81</v>
      </c>
      <c r="E214" s="37" t="s">
        <v>32</v>
      </c>
      <c r="F214" s="46" t="e">
        <f>IF(#REF!="","",IF(C214=#REF!,A214*360+B214*30,""))</f>
        <v>#REF!</v>
      </c>
      <c r="G214" s="46" t="e">
        <f>F214</f>
        <v>#REF!</v>
      </c>
      <c r="H214" s="46" t="e">
        <f>IF(D214=#REF!,IF(C214=#REF!,Calcul_périodes!$AI$8,0))</f>
        <v>#REF!</v>
      </c>
      <c r="I214" s="46" t="e">
        <f>IF(D214=#REF!,IF(C214=#REF!,Calcul_périodes!$AI$16,0))</f>
        <v>#REF!</v>
      </c>
      <c r="J214" s="46" t="e">
        <f>IF(D214=#REF!,IF(C214=#REF!,Calcul_périodes!$AI$24,0))</f>
        <v>#REF!</v>
      </c>
      <c r="K214" s="46" t="e">
        <f t="shared" si="90"/>
        <v>#REF!</v>
      </c>
      <c r="L214" s="47" t="e">
        <f t="shared" si="91"/>
        <v>#REF!</v>
      </c>
      <c r="M214" s="37">
        <v>325</v>
      </c>
      <c r="N214" s="37">
        <v>314</v>
      </c>
      <c r="O214" s="48">
        <f t="shared" si="92"/>
        <v>1453.91</v>
      </c>
      <c r="P214" s="49">
        <v>5556.35</v>
      </c>
      <c r="Q214" s="38" t="s">
        <v>196</v>
      </c>
      <c r="R214" s="37" t="e">
        <f t="shared" si="93"/>
        <v>#REF!</v>
      </c>
      <c r="S214" s="37" t="e">
        <f>IF(R214="OUI",IF(K214&gt;=360,K214-L214,IF(K214&lt;360,K214,0)))</f>
        <v>#REF!</v>
      </c>
      <c r="T214" s="37" t="e">
        <f t="shared" si="94"/>
        <v>#REF!</v>
      </c>
      <c r="U214" s="37" t="e">
        <f t="shared" si="95"/>
        <v>#REF!</v>
      </c>
      <c r="V214" s="37" t="e">
        <f t="shared" si="96"/>
        <v>#REF!</v>
      </c>
      <c r="W214" s="37" t="e">
        <f t="shared" si="97"/>
        <v>#REF!</v>
      </c>
      <c r="X214" s="37" t="e">
        <f t="shared" si="98"/>
        <v>#REF!</v>
      </c>
      <c r="Y214" s="37" t="e">
        <f t="shared" si="99"/>
        <v>#REF!</v>
      </c>
      <c r="Z214" s="37" t="e">
        <f t="shared" si="100"/>
        <v>#REF!</v>
      </c>
      <c r="AR214" s="41">
        <f t="shared" si="101"/>
        <v>4.630291666666667</v>
      </c>
      <c r="AS214" s="42">
        <f t="shared" si="103"/>
        <v>312</v>
      </c>
      <c r="AT214" s="50">
        <f t="shared" si="102"/>
        <v>1444.65</v>
      </c>
      <c r="AU214" s="50"/>
      <c r="AV214" s="50"/>
      <c r="AW214" s="50"/>
      <c r="AX214" s="50"/>
      <c r="AY214" s="51"/>
    </row>
    <row r="215" spans="1:51" ht="15">
      <c r="A215" s="37">
        <v>1</v>
      </c>
      <c r="B215" s="37">
        <v>0</v>
      </c>
      <c r="C215" s="38" t="s">
        <v>106</v>
      </c>
      <c r="D215" s="37" t="s">
        <v>81</v>
      </c>
      <c r="E215" s="37" t="s">
        <v>21</v>
      </c>
      <c r="F215" s="46" t="e">
        <f>IF(#REF!="","",IF(C215=#REF!,A215*360+B215*30,""))</f>
        <v>#REF!</v>
      </c>
      <c r="G215" s="46" t="e">
        <f t="shared" si="89"/>
        <v>#REF!</v>
      </c>
      <c r="H215" s="46" t="e">
        <f>IF(D215=#REF!,IF(C215=#REF!,Calcul_périodes!$AI$8,0))</f>
        <v>#REF!</v>
      </c>
      <c r="I215" s="46" t="e">
        <f>IF(D215=#REF!,IF(C215=#REF!,Calcul_périodes!$AI$16,0))</f>
        <v>#REF!</v>
      </c>
      <c r="J215" s="46" t="e">
        <f>IF(D215=#REF!,IF(C215=#REF!,Calcul_périodes!$AI$24,0))</f>
        <v>#REF!</v>
      </c>
      <c r="K215" s="46" t="e">
        <f t="shared" si="90"/>
        <v>#REF!</v>
      </c>
      <c r="L215" s="47" t="e">
        <f t="shared" si="91"/>
        <v>#REF!</v>
      </c>
      <c r="M215" s="37">
        <v>333</v>
      </c>
      <c r="N215" s="37">
        <v>316</v>
      </c>
      <c r="O215" s="48">
        <f t="shared" si="92"/>
        <v>1463.17</v>
      </c>
      <c r="P215" s="49">
        <v>5556.35</v>
      </c>
      <c r="Q215" s="38" t="s">
        <v>197</v>
      </c>
      <c r="R215" s="37" t="e">
        <f t="shared" si="93"/>
        <v>#REF!</v>
      </c>
      <c r="S215" s="37" t="e">
        <f aca="true" t="shared" si="105" ref="S215:S226">IF(R215="OUI",IF(K215&gt;=360,K215-L215,IF(K215&lt;360,K215,0)))</f>
        <v>#REF!</v>
      </c>
      <c r="T215" s="37" t="e">
        <f t="shared" si="94"/>
        <v>#REF!</v>
      </c>
      <c r="U215" s="37" t="e">
        <f t="shared" si="95"/>
        <v>#REF!</v>
      </c>
      <c r="V215" s="37" t="e">
        <f t="shared" si="96"/>
        <v>#REF!</v>
      </c>
      <c r="W215" s="37" t="e">
        <f t="shared" si="97"/>
        <v>#REF!</v>
      </c>
      <c r="X215" s="37" t="e">
        <f t="shared" si="98"/>
        <v>#REF!</v>
      </c>
      <c r="Y215" s="37" t="e">
        <f t="shared" si="99"/>
        <v>#REF!</v>
      </c>
      <c r="Z215" s="37" t="e">
        <f t="shared" si="100"/>
        <v>#REF!</v>
      </c>
      <c r="AR215" s="41">
        <f t="shared" si="101"/>
        <v>4.630291666666667</v>
      </c>
      <c r="AS215" s="42">
        <f t="shared" si="103"/>
        <v>313</v>
      </c>
      <c r="AT215" s="50">
        <f t="shared" si="102"/>
        <v>1449.28</v>
      </c>
      <c r="AU215" s="50"/>
      <c r="AV215" s="50"/>
      <c r="AW215" s="50"/>
      <c r="AX215" s="50"/>
      <c r="AY215" s="51"/>
    </row>
    <row r="216" spans="1:51" ht="15">
      <c r="A216" s="37">
        <v>2</v>
      </c>
      <c r="B216" s="37">
        <v>0</v>
      </c>
      <c r="C216" s="38" t="s">
        <v>106</v>
      </c>
      <c r="D216" s="37" t="s">
        <v>81</v>
      </c>
      <c r="E216" s="37" t="s">
        <v>22</v>
      </c>
      <c r="F216" s="46" t="e">
        <f>IF(#REF!="","",IF(C216=#REF!,A216*360+B216*30,""))</f>
        <v>#REF!</v>
      </c>
      <c r="G216" s="46" t="e">
        <f t="shared" si="89"/>
        <v>#REF!</v>
      </c>
      <c r="H216" s="46" t="e">
        <f>IF(D216=#REF!,IF(C216=#REF!,Calcul_périodes!$AI$8,0))</f>
        <v>#REF!</v>
      </c>
      <c r="I216" s="46" t="e">
        <f>IF(D216=#REF!,IF(C216=#REF!,Calcul_périodes!$AI$16,0))</f>
        <v>#REF!</v>
      </c>
      <c r="J216" s="46" t="e">
        <f>IF(D216=#REF!,IF(C216=#REF!,Calcul_périodes!$AI$24,0))</f>
        <v>#REF!</v>
      </c>
      <c r="K216" s="46" t="e">
        <f t="shared" si="90"/>
        <v>#REF!</v>
      </c>
      <c r="L216" s="47" t="e">
        <f t="shared" si="91"/>
        <v>#REF!</v>
      </c>
      <c r="M216" s="37">
        <v>347</v>
      </c>
      <c r="N216" s="37">
        <v>325</v>
      </c>
      <c r="O216" s="48">
        <f t="shared" si="92"/>
        <v>1504.84</v>
      </c>
      <c r="P216" s="49">
        <v>5556.35</v>
      </c>
      <c r="Q216" s="38" t="s">
        <v>198</v>
      </c>
      <c r="R216" s="37" t="e">
        <f t="shared" si="93"/>
        <v>#REF!</v>
      </c>
      <c r="S216" s="37" t="e">
        <f t="shared" si="105"/>
        <v>#REF!</v>
      </c>
      <c r="T216" s="37" t="e">
        <f t="shared" si="94"/>
        <v>#REF!</v>
      </c>
      <c r="U216" s="37" t="e">
        <f t="shared" si="95"/>
        <v>#REF!</v>
      </c>
      <c r="V216" s="37" t="e">
        <f t="shared" si="96"/>
        <v>#REF!</v>
      </c>
      <c r="W216" s="37" t="e">
        <f t="shared" si="97"/>
        <v>#REF!</v>
      </c>
      <c r="X216" s="37" t="e">
        <f t="shared" si="98"/>
        <v>#REF!</v>
      </c>
      <c r="Y216" s="37" t="e">
        <f t="shared" si="99"/>
        <v>#REF!</v>
      </c>
      <c r="Z216" s="37" t="e">
        <f t="shared" si="100"/>
        <v>#REF!</v>
      </c>
      <c r="AR216" s="41">
        <f t="shared" si="101"/>
        <v>4.630291666666667</v>
      </c>
      <c r="AS216" s="42">
        <f t="shared" si="103"/>
        <v>314</v>
      </c>
      <c r="AT216" s="50">
        <f t="shared" si="102"/>
        <v>1453.91</v>
      </c>
      <c r="AU216" s="50"/>
      <c r="AV216" s="50"/>
      <c r="AW216" s="50"/>
      <c r="AX216" s="50"/>
      <c r="AY216" s="51"/>
    </row>
    <row r="217" spans="1:51" ht="15">
      <c r="A217" s="37">
        <v>2</v>
      </c>
      <c r="B217" s="37">
        <v>0</v>
      </c>
      <c r="C217" s="38" t="s">
        <v>106</v>
      </c>
      <c r="D217" s="37" t="s">
        <v>81</v>
      </c>
      <c r="E217" s="37" t="s">
        <v>23</v>
      </c>
      <c r="F217" s="46" t="e">
        <f>IF(#REF!="","",IF(C217=#REF!,A217*360+B217*30,""))</f>
        <v>#REF!</v>
      </c>
      <c r="G217" s="46" t="e">
        <f t="shared" si="89"/>
        <v>#REF!</v>
      </c>
      <c r="H217" s="46" t="e">
        <f>IF(D217=#REF!,IF(C217=#REF!,Calcul_périodes!$AI$8,0))</f>
        <v>#REF!</v>
      </c>
      <c r="I217" s="46" t="e">
        <f>IF(D217=#REF!,IF(C217=#REF!,Calcul_périodes!$AI$16,0))</f>
        <v>#REF!</v>
      </c>
      <c r="J217" s="46" t="e">
        <f>IF(D217=#REF!,IF(C217=#REF!,Calcul_périodes!$AI$24,0))</f>
        <v>#REF!</v>
      </c>
      <c r="K217" s="46" t="e">
        <f t="shared" si="90"/>
        <v>#REF!</v>
      </c>
      <c r="L217" s="47" t="e">
        <f t="shared" si="91"/>
        <v>#REF!</v>
      </c>
      <c r="M217" s="37">
        <v>359</v>
      </c>
      <c r="N217" s="37">
        <v>334</v>
      </c>
      <c r="O217" s="48">
        <f t="shared" si="92"/>
        <v>1546.51</v>
      </c>
      <c r="P217" s="49">
        <v>5556.35</v>
      </c>
      <c r="Q217" s="38" t="s">
        <v>199</v>
      </c>
      <c r="R217" s="37" t="e">
        <f t="shared" si="93"/>
        <v>#REF!</v>
      </c>
      <c r="S217" s="37" t="e">
        <f t="shared" si="105"/>
        <v>#REF!</v>
      </c>
      <c r="T217" s="37" t="e">
        <f t="shared" si="94"/>
        <v>#REF!</v>
      </c>
      <c r="U217" s="37" t="e">
        <f t="shared" si="95"/>
        <v>#REF!</v>
      </c>
      <c r="V217" s="37" t="e">
        <f t="shared" si="96"/>
        <v>#REF!</v>
      </c>
      <c r="W217" s="37" t="e">
        <f t="shared" si="97"/>
        <v>#REF!</v>
      </c>
      <c r="X217" s="37" t="e">
        <f t="shared" si="98"/>
        <v>#REF!</v>
      </c>
      <c r="Y217" s="37" t="e">
        <f t="shared" si="99"/>
        <v>#REF!</v>
      </c>
      <c r="Z217" s="37" t="e">
        <f t="shared" si="100"/>
        <v>#REF!</v>
      </c>
      <c r="AR217" s="41">
        <f t="shared" si="101"/>
        <v>4.630291666666667</v>
      </c>
      <c r="AS217" s="42">
        <f t="shared" si="103"/>
        <v>315</v>
      </c>
      <c r="AT217" s="50">
        <f t="shared" si="102"/>
        <v>1458.54</v>
      </c>
      <c r="AU217" s="50"/>
      <c r="AV217" s="50"/>
      <c r="AW217" s="50"/>
      <c r="AX217" s="50"/>
      <c r="AY217" s="51"/>
    </row>
    <row r="218" spans="1:51" ht="15">
      <c r="A218" s="37">
        <v>2</v>
      </c>
      <c r="B218" s="37">
        <v>0</v>
      </c>
      <c r="C218" s="38" t="s">
        <v>106</v>
      </c>
      <c r="D218" s="37" t="s">
        <v>81</v>
      </c>
      <c r="E218" s="37" t="s">
        <v>24</v>
      </c>
      <c r="F218" s="46" t="e">
        <f>IF(#REF!="","",IF(C218=#REF!,A218*360+B218*30,""))</f>
        <v>#REF!</v>
      </c>
      <c r="G218" s="46" t="e">
        <f t="shared" si="89"/>
        <v>#REF!</v>
      </c>
      <c r="H218" s="46" t="e">
        <f>IF(D218=#REF!,IF(C218=#REF!,Calcul_périodes!$AI$8,0))</f>
        <v>#REF!</v>
      </c>
      <c r="I218" s="46" t="e">
        <f>IF(D218=#REF!,IF(C218=#REF!,Calcul_périodes!$AI$16,0))</f>
        <v>#REF!</v>
      </c>
      <c r="J218" s="46" t="e">
        <f>IF(D218=#REF!,IF(C218=#REF!,Calcul_périodes!$AI$24,0))</f>
        <v>#REF!</v>
      </c>
      <c r="K218" s="46" t="e">
        <f t="shared" si="90"/>
        <v>#REF!</v>
      </c>
      <c r="L218" s="47" t="e">
        <f t="shared" si="91"/>
        <v>#REF!</v>
      </c>
      <c r="M218" s="37">
        <v>374</v>
      </c>
      <c r="N218" s="37">
        <v>345</v>
      </c>
      <c r="O218" s="48">
        <f t="shared" si="92"/>
        <v>1597.45</v>
      </c>
      <c r="P218" s="49">
        <v>5556.35</v>
      </c>
      <c r="Q218" s="38" t="s">
        <v>200</v>
      </c>
      <c r="R218" s="37" t="e">
        <f t="shared" si="93"/>
        <v>#REF!</v>
      </c>
      <c r="S218" s="37" t="e">
        <f t="shared" si="105"/>
        <v>#REF!</v>
      </c>
      <c r="T218" s="37" t="e">
        <f t="shared" si="94"/>
        <v>#REF!</v>
      </c>
      <c r="U218" s="37" t="e">
        <f t="shared" si="95"/>
        <v>#REF!</v>
      </c>
      <c r="V218" s="37" t="e">
        <f t="shared" si="96"/>
        <v>#REF!</v>
      </c>
      <c r="W218" s="37" t="e">
        <f t="shared" si="97"/>
        <v>#REF!</v>
      </c>
      <c r="X218" s="37" t="e">
        <f t="shared" si="98"/>
        <v>#REF!</v>
      </c>
      <c r="Y218" s="37" t="e">
        <f t="shared" si="99"/>
        <v>#REF!</v>
      </c>
      <c r="Z218" s="37" t="e">
        <f t="shared" si="100"/>
        <v>#REF!</v>
      </c>
      <c r="AR218" s="41">
        <f t="shared" si="101"/>
        <v>4.630291666666667</v>
      </c>
      <c r="AS218" s="42">
        <f t="shared" si="103"/>
        <v>316</v>
      </c>
      <c r="AT218" s="50">
        <f t="shared" si="102"/>
        <v>1463.17</v>
      </c>
      <c r="AU218" s="50"/>
      <c r="AV218" s="50"/>
      <c r="AW218" s="50"/>
      <c r="AX218" s="50"/>
      <c r="AY218" s="51"/>
    </row>
    <row r="219" spans="1:51" ht="15">
      <c r="A219" s="37">
        <v>3</v>
      </c>
      <c r="B219" s="37">
        <v>0</v>
      </c>
      <c r="C219" s="38" t="s">
        <v>106</v>
      </c>
      <c r="D219" s="37" t="s">
        <v>81</v>
      </c>
      <c r="E219" s="37" t="s">
        <v>25</v>
      </c>
      <c r="F219" s="46" t="e">
        <f>IF(#REF!="","",IF(C219=#REF!,A219*360+B219*30,""))</f>
        <v>#REF!</v>
      </c>
      <c r="G219" s="46" t="e">
        <f t="shared" si="89"/>
        <v>#REF!</v>
      </c>
      <c r="H219" s="46" t="e">
        <f>IF(D219=#REF!,IF(C219=#REF!,Calcul_périodes!$AI$8,0))</f>
        <v>#REF!</v>
      </c>
      <c r="I219" s="46" t="e">
        <f>IF(D219=#REF!,IF(C219=#REF!,Calcul_périodes!$AI$16,0))</f>
        <v>#REF!</v>
      </c>
      <c r="J219" s="46" t="e">
        <f>IF(D219=#REF!,IF(C219=#REF!,Calcul_périodes!$AI$24,0))</f>
        <v>#REF!</v>
      </c>
      <c r="K219" s="46" t="e">
        <f t="shared" si="90"/>
        <v>#REF!</v>
      </c>
      <c r="L219" s="47" t="e">
        <f t="shared" si="91"/>
        <v>#REF!</v>
      </c>
      <c r="M219" s="37">
        <v>393</v>
      </c>
      <c r="N219" s="37">
        <v>358</v>
      </c>
      <c r="O219" s="48">
        <f t="shared" si="92"/>
        <v>1657.64</v>
      </c>
      <c r="P219" s="49">
        <v>5556.35</v>
      </c>
      <c r="Q219" s="38" t="s">
        <v>201</v>
      </c>
      <c r="R219" s="37" t="e">
        <f t="shared" si="93"/>
        <v>#REF!</v>
      </c>
      <c r="S219" s="37" t="e">
        <f t="shared" si="105"/>
        <v>#REF!</v>
      </c>
      <c r="T219" s="37" t="e">
        <f t="shared" si="94"/>
        <v>#REF!</v>
      </c>
      <c r="U219" s="37" t="e">
        <f t="shared" si="95"/>
        <v>#REF!</v>
      </c>
      <c r="V219" s="37" t="e">
        <f t="shared" si="96"/>
        <v>#REF!</v>
      </c>
      <c r="W219" s="37" t="e">
        <f t="shared" si="97"/>
        <v>#REF!</v>
      </c>
      <c r="X219" s="37" t="e">
        <f t="shared" si="98"/>
        <v>#REF!</v>
      </c>
      <c r="Y219" s="37" t="e">
        <f t="shared" si="99"/>
        <v>#REF!</v>
      </c>
      <c r="Z219" s="37" t="e">
        <f t="shared" si="100"/>
        <v>#REF!</v>
      </c>
      <c r="AR219" s="41">
        <f t="shared" si="101"/>
        <v>4.630291666666667</v>
      </c>
      <c r="AS219" s="42">
        <f t="shared" si="103"/>
        <v>317</v>
      </c>
      <c r="AT219" s="50">
        <f t="shared" si="102"/>
        <v>1467.8</v>
      </c>
      <c r="AU219" s="50"/>
      <c r="AV219" s="50"/>
      <c r="AW219" s="50"/>
      <c r="AX219" s="50"/>
      <c r="AY219" s="51"/>
    </row>
    <row r="220" spans="1:51" ht="15">
      <c r="A220" s="37">
        <v>3</v>
      </c>
      <c r="B220" s="37">
        <v>0</v>
      </c>
      <c r="C220" s="38" t="s">
        <v>106</v>
      </c>
      <c r="D220" s="37" t="s">
        <v>81</v>
      </c>
      <c r="E220" s="37" t="s">
        <v>26</v>
      </c>
      <c r="F220" s="46" t="e">
        <f>IF(#REF!="","",IF(C220=#REF!,A220*360+B220*30,""))</f>
        <v>#REF!</v>
      </c>
      <c r="G220" s="46" t="e">
        <f t="shared" si="89"/>
        <v>#REF!</v>
      </c>
      <c r="H220" s="46" t="e">
        <f>IF(D220=#REF!,IF(C220=#REF!,Calcul_périodes!$AI$8,0))</f>
        <v>#REF!</v>
      </c>
      <c r="I220" s="46" t="e">
        <f>IF(D220=#REF!,IF(C220=#REF!,Calcul_périodes!$AI$16,0))</f>
        <v>#REF!</v>
      </c>
      <c r="J220" s="46" t="e">
        <f>IF(D220=#REF!,IF(C220=#REF!,Calcul_périodes!$AI$24,0))</f>
        <v>#REF!</v>
      </c>
      <c r="K220" s="46" t="e">
        <f t="shared" si="90"/>
        <v>#REF!</v>
      </c>
      <c r="L220" s="47" t="e">
        <f t="shared" si="91"/>
        <v>#REF!</v>
      </c>
      <c r="M220" s="37">
        <v>418</v>
      </c>
      <c r="N220" s="37">
        <v>371</v>
      </c>
      <c r="O220" s="48">
        <f t="shared" si="92"/>
        <v>1717.83</v>
      </c>
      <c r="P220" s="49">
        <v>5556.35</v>
      </c>
      <c r="Q220" s="38" t="s">
        <v>202</v>
      </c>
      <c r="R220" s="37" t="e">
        <f t="shared" si="93"/>
        <v>#REF!</v>
      </c>
      <c r="S220" s="37" t="e">
        <f t="shared" si="105"/>
        <v>#REF!</v>
      </c>
      <c r="T220" s="37" t="e">
        <f t="shared" si="94"/>
        <v>#REF!</v>
      </c>
      <c r="U220" s="37" t="e">
        <f t="shared" si="95"/>
        <v>#REF!</v>
      </c>
      <c r="V220" s="37" t="e">
        <f t="shared" si="96"/>
        <v>#REF!</v>
      </c>
      <c r="W220" s="37" t="e">
        <f t="shared" si="97"/>
        <v>#REF!</v>
      </c>
      <c r="X220" s="37" t="e">
        <f t="shared" si="98"/>
        <v>#REF!</v>
      </c>
      <c r="Y220" s="37" t="e">
        <f t="shared" si="99"/>
        <v>#REF!</v>
      </c>
      <c r="Z220" s="37" t="e">
        <f t="shared" si="100"/>
        <v>#REF!</v>
      </c>
      <c r="AR220" s="41">
        <f t="shared" si="101"/>
        <v>4.630291666666667</v>
      </c>
      <c r="AS220" s="42">
        <f t="shared" si="103"/>
        <v>318</v>
      </c>
      <c r="AT220" s="50">
        <f t="shared" si="102"/>
        <v>1472.43</v>
      </c>
      <c r="AU220" s="50"/>
      <c r="AV220" s="50"/>
      <c r="AW220" s="50"/>
      <c r="AX220" s="50"/>
      <c r="AY220" s="51"/>
    </row>
    <row r="221" spans="1:51" ht="15">
      <c r="A221" s="37">
        <v>3</v>
      </c>
      <c r="B221" s="37">
        <v>0</v>
      </c>
      <c r="C221" s="38" t="s">
        <v>106</v>
      </c>
      <c r="D221" s="37" t="s">
        <v>81</v>
      </c>
      <c r="E221" s="37" t="s">
        <v>27</v>
      </c>
      <c r="F221" s="46" t="e">
        <f>IF(#REF!="","",IF(C221=#REF!,A221*360+B221*30,""))</f>
        <v>#REF!</v>
      </c>
      <c r="G221" s="46" t="e">
        <f t="shared" si="89"/>
        <v>#REF!</v>
      </c>
      <c r="H221" s="46" t="e">
        <f>IF(D221=#REF!,IF(C221=#REF!,Calcul_périodes!$AI$8,0))</f>
        <v>#REF!</v>
      </c>
      <c r="I221" s="46" t="e">
        <f>IF(D221=#REF!,IF(C221=#REF!,Calcul_périodes!$AI$16,0))</f>
        <v>#REF!</v>
      </c>
      <c r="J221" s="46" t="e">
        <f>IF(D221=#REF!,IF(C221=#REF!,Calcul_périodes!$AI$24,0))</f>
        <v>#REF!</v>
      </c>
      <c r="K221" s="46" t="e">
        <f t="shared" si="90"/>
        <v>#REF!</v>
      </c>
      <c r="L221" s="47" t="e">
        <f t="shared" si="91"/>
        <v>#REF!</v>
      </c>
      <c r="M221" s="37">
        <v>436</v>
      </c>
      <c r="N221" s="37">
        <v>384</v>
      </c>
      <c r="O221" s="48">
        <f t="shared" si="92"/>
        <v>1778.03</v>
      </c>
      <c r="P221" s="49">
        <v>5556.35</v>
      </c>
      <c r="Q221" s="38" t="s">
        <v>203</v>
      </c>
      <c r="R221" s="37" t="e">
        <f t="shared" si="93"/>
        <v>#REF!</v>
      </c>
      <c r="S221" s="37" t="e">
        <f t="shared" si="105"/>
        <v>#REF!</v>
      </c>
      <c r="T221" s="37" t="e">
        <f t="shared" si="94"/>
        <v>#REF!</v>
      </c>
      <c r="U221" s="37" t="e">
        <f t="shared" si="95"/>
        <v>#REF!</v>
      </c>
      <c r="V221" s="37" t="e">
        <f t="shared" si="96"/>
        <v>#REF!</v>
      </c>
      <c r="W221" s="37" t="e">
        <f t="shared" si="97"/>
        <v>#REF!</v>
      </c>
      <c r="X221" s="37" t="e">
        <f t="shared" si="98"/>
        <v>#REF!</v>
      </c>
      <c r="Y221" s="37" t="e">
        <f t="shared" si="99"/>
        <v>#REF!</v>
      </c>
      <c r="Z221" s="37" t="e">
        <f t="shared" si="100"/>
        <v>#REF!</v>
      </c>
      <c r="AR221" s="41">
        <f t="shared" si="101"/>
        <v>4.630291666666667</v>
      </c>
      <c r="AS221" s="42">
        <f t="shared" si="103"/>
        <v>319</v>
      </c>
      <c r="AT221" s="50">
        <f t="shared" si="102"/>
        <v>1477.06</v>
      </c>
      <c r="AU221" s="50"/>
      <c r="AV221" s="50"/>
      <c r="AW221" s="50"/>
      <c r="AX221" s="50"/>
      <c r="AY221" s="51"/>
    </row>
    <row r="222" spans="1:51" ht="15">
      <c r="A222" s="37">
        <v>3</v>
      </c>
      <c r="B222" s="37">
        <v>0</v>
      </c>
      <c r="C222" s="38" t="s">
        <v>106</v>
      </c>
      <c r="D222" s="37" t="s">
        <v>81</v>
      </c>
      <c r="E222" s="37" t="s">
        <v>28</v>
      </c>
      <c r="F222" s="46" t="e">
        <f>IF(#REF!="","",IF(C222=#REF!,A222*360+B222*30,""))</f>
        <v>#REF!</v>
      </c>
      <c r="G222" s="46" t="e">
        <f t="shared" si="89"/>
        <v>#REF!</v>
      </c>
      <c r="H222" s="46" t="e">
        <f>IF(D222=#REF!,IF(C222=#REF!,Calcul_périodes!$AI$8,0))</f>
        <v>#REF!</v>
      </c>
      <c r="I222" s="46" t="e">
        <f>IF(D222=#REF!,IF(C222=#REF!,Calcul_périodes!$AI$16,0))</f>
        <v>#REF!</v>
      </c>
      <c r="J222" s="46" t="e">
        <f>IF(D222=#REF!,IF(C222=#REF!,Calcul_périodes!$AI$24,0))</f>
        <v>#REF!</v>
      </c>
      <c r="K222" s="46" t="e">
        <f t="shared" si="90"/>
        <v>#REF!</v>
      </c>
      <c r="L222" s="47" t="e">
        <f t="shared" si="91"/>
        <v>#REF!</v>
      </c>
      <c r="M222" s="37">
        <v>457</v>
      </c>
      <c r="N222" s="37">
        <v>400</v>
      </c>
      <c r="O222" s="48">
        <f t="shared" si="92"/>
        <v>1852.11</v>
      </c>
      <c r="P222" s="49">
        <v>5556.35</v>
      </c>
      <c r="Q222" s="38" t="s">
        <v>204</v>
      </c>
      <c r="R222" s="37" t="e">
        <f t="shared" si="93"/>
        <v>#REF!</v>
      </c>
      <c r="S222" s="37" t="e">
        <f t="shared" si="105"/>
        <v>#REF!</v>
      </c>
      <c r="T222" s="37" t="e">
        <f t="shared" si="94"/>
        <v>#REF!</v>
      </c>
      <c r="U222" s="37" t="e">
        <f t="shared" si="95"/>
        <v>#REF!</v>
      </c>
      <c r="V222" s="37" t="e">
        <f t="shared" si="96"/>
        <v>#REF!</v>
      </c>
      <c r="W222" s="37" t="e">
        <f t="shared" si="97"/>
        <v>#REF!</v>
      </c>
      <c r="X222" s="37" t="e">
        <f t="shared" si="98"/>
        <v>#REF!</v>
      </c>
      <c r="Y222" s="37" t="e">
        <f t="shared" si="99"/>
        <v>#REF!</v>
      </c>
      <c r="Z222" s="37" t="e">
        <f t="shared" si="100"/>
        <v>#REF!</v>
      </c>
      <c r="AR222" s="41">
        <f t="shared" si="101"/>
        <v>4.630291666666667</v>
      </c>
      <c r="AS222" s="42">
        <f t="shared" si="103"/>
        <v>320</v>
      </c>
      <c r="AT222" s="50">
        <f t="shared" si="102"/>
        <v>1481.69</v>
      </c>
      <c r="AU222" s="50"/>
      <c r="AV222" s="50"/>
      <c r="AW222" s="50"/>
      <c r="AX222" s="50"/>
      <c r="AY222" s="51"/>
    </row>
    <row r="223" spans="1:51" ht="15">
      <c r="A223" s="37">
        <v>3</v>
      </c>
      <c r="B223" s="37">
        <v>0</v>
      </c>
      <c r="C223" s="38" t="s">
        <v>106</v>
      </c>
      <c r="D223" s="37" t="s">
        <v>81</v>
      </c>
      <c r="E223" s="37" t="s">
        <v>29</v>
      </c>
      <c r="F223" s="46" t="e">
        <f>IF(#REF!="","",IF(C223=#REF!,A223*360+B223*30,""))</f>
        <v>#REF!</v>
      </c>
      <c r="G223" s="46" t="e">
        <f t="shared" si="89"/>
        <v>#REF!</v>
      </c>
      <c r="H223" s="46" t="e">
        <f>IF(D223=#REF!,IF(C223=#REF!,Calcul_périodes!$AI$8,0))</f>
        <v>#REF!</v>
      </c>
      <c r="I223" s="46" t="e">
        <f>IF(D223=#REF!,IF(C223=#REF!,Calcul_périodes!$AI$16,0))</f>
        <v>#REF!</v>
      </c>
      <c r="J223" s="46" t="e">
        <f>IF(D223=#REF!,IF(C223=#REF!,Calcul_périodes!$AI$24,0))</f>
        <v>#REF!</v>
      </c>
      <c r="K223" s="46" t="e">
        <f t="shared" si="90"/>
        <v>#REF!</v>
      </c>
      <c r="L223" s="47" t="e">
        <f t="shared" si="91"/>
        <v>#REF!</v>
      </c>
      <c r="M223" s="37">
        <v>486</v>
      </c>
      <c r="N223" s="37">
        <v>420</v>
      </c>
      <c r="O223" s="48">
        <f t="shared" si="92"/>
        <v>1944.72</v>
      </c>
      <c r="P223" s="49">
        <v>5556.35</v>
      </c>
      <c r="Q223" s="38" t="s">
        <v>205</v>
      </c>
      <c r="R223" s="37" t="e">
        <f t="shared" si="93"/>
        <v>#REF!</v>
      </c>
      <c r="S223" s="37" t="e">
        <f t="shared" si="105"/>
        <v>#REF!</v>
      </c>
      <c r="T223" s="37" t="e">
        <f t="shared" si="94"/>
        <v>#REF!</v>
      </c>
      <c r="U223" s="37" t="e">
        <f t="shared" si="95"/>
        <v>#REF!</v>
      </c>
      <c r="V223" s="37" t="e">
        <f t="shared" si="96"/>
        <v>#REF!</v>
      </c>
      <c r="W223" s="37" t="e">
        <f t="shared" si="97"/>
        <v>#REF!</v>
      </c>
      <c r="X223" s="37" t="e">
        <f t="shared" si="98"/>
        <v>#REF!</v>
      </c>
      <c r="Y223" s="37" t="e">
        <f t="shared" si="99"/>
        <v>#REF!</v>
      </c>
      <c r="Z223" s="37" t="e">
        <f t="shared" si="100"/>
        <v>#REF!</v>
      </c>
      <c r="AR223" s="41">
        <f t="shared" si="101"/>
        <v>4.630291666666667</v>
      </c>
      <c r="AS223" s="42">
        <f t="shared" si="103"/>
        <v>321</v>
      </c>
      <c r="AT223" s="50">
        <f t="shared" si="102"/>
        <v>1486.32</v>
      </c>
      <c r="AU223" s="50"/>
      <c r="AV223" s="50"/>
      <c r="AW223" s="50"/>
      <c r="AX223" s="50"/>
      <c r="AY223" s="51"/>
    </row>
    <row r="224" spans="1:51" ht="15">
      <c r="A224" s="37">
        <v>3</v>
      </c>
      <c r="B224" s="37">
        <v>0</v>
      </c>
      <c r="C224" s="38" t="s">
        <v>106</v>
      </c>
      <c r="D224" s="37" t="s">
        <v>81</v>
      </c>
      <c r="E224" s="37" t="s">
        <v>30</v>
      </c>
      <c r="F224" s="46" t="e">
        <f>IF(#REF!="","",IF(C224=#REF!,A224*360+B224*30,""))</f>
        <v>#REF!</v>
      </c>
      <c r="G224" s="46" t="e">
        <f t="shared" si="89"/>
        <v>#REF!</v>
      </c>
      <c r="H224" s="46" t="e">
        <f>IF(D224=#REF!,IF(C224=#REF!,Calcul_périodes!$AI$8,0))</f>
        <v>#REF!</v>
      </c>
      <c r="I224" s="46" t="e">
        <f>IF(D224=#REF!,IF(C224=#REF!,Calcul_périodes!$AI$16,0))</f>
        <v>#REF!</v>
      </c>
      <c r="J224" s="46" t="e">
        <f>IF(D224=#REF!,IF(C224=#REF!,Calcul_périodes!$AI$24,0))</f>
        <v>#REF!</v>
      </c>
      <c r="K224" s="46" t="e">
        <f t="shared" si="90"/>
        <v>#REF!</v>
      </c>
      <c r="L224" s="47" t="e">
        <f t="shared" si="91"/>
        <v>#REF!</v>
      </c>
      <c r="M224" s="37">
        <v>516</v>
      </c>
      <c r="N224" s="37">
        <v>443</v>
      </c>
      <c r="O224" s="48">
        <f t="shared" si="92"/>
        <v>2051.21</v>
      </c>
      <c r="P224" s="49">
        <v>5556.35</v>
      </c>
      <c r="Q224" s="38" t="s">
        <v>206</v>
      </c>
      <c r="R224" s="37" t="e">
        <f t="shared" si="93"/>
        <v>#REF!</v>
      </c>
      <c r="S224" s="37" t="e">
        <f t="shared" si="105"/>
        <v>#REF!</v>
      </c>
      <c r="T224" s="37" t="e">
        <f t="shared" si="94"/>
        <v>#REF!</v>
      </c>
      <c r="U224" s="37" t="e">
        <f t="shared" si="95"/>
        <v>#REF!</v>
      </c>
      <c r="V224" s="37" t="e">
        <f t="shared" si="96"/>
        <v>#REF!</v>
      </c>
      <c r="W224" s="37" t="e">
        <f t="shared" si="97"/>
        <v>#REF!</v>
      </c>
      <c r="X224" s="37" t="e">
        <f t="shared" si="98"/>
        <v>#REF!</v>
      </c>
      <c r="Y224" s="37" t="e">
        <f t="shared" si="99"/>
        <v>#REF!</v>
      </c>
      <c r="Z224" s="37" t="e">
        <f t="shared" si="100"/>
        <v>#REF!</v>
      </c>
      <c r="AR224" s="41">
        <f t="shared" si="101"/>
        <v>4.630291666666667</v>
      </c>
      <c r="AS224" s="42">
        <f t="shared" si="103"/>
        <v>322</v>
      </c>
      <c r="AT224" s="50">
        <f t="shared" si="102"/>
        <v>1490.95</v>
      </c>
      <c r="AU224" s="50"/>
      <c r="AV224" s="50"/>
      <c r="AW224" s="50"/>
      <c r="AX224" s="50"/>
      <c r="AY224" s="51"/>
    </row>
    <row r="225" spans="1:51" ht="15">
      <c r="A225" s="37">
        <v>4</v>
      </c>
      <c r="B225" s="37">
        <v>0</v>
      </c>
      <c r="C225" s="38" t="s">
        <v>106</v>
      </c>
      <c r="D225" s="37" t="s">
        <v>81</v>
      </c>
      <c r="E225" s="37" t="s">
        <v>33</v>
      </c>
      <c r="F225" s="46" t="e">
        <f>IF(#REF!="","",IF(C225=#REF!,A225*360+B225*30,""))</f>
        <v>#REF!</v>
      </c>
      <c r="G225" s="46" t="e">
        <f t="shared" si="89"/>
        <v>#REF!</v>
      </c>
      <c r="H225" s="46" t="e">
        <f>IF(D225=#REF!,IF(C225=#REF!,Calcul_périodes!$AI$8,0))</f>
        <v>#REF!</v>
      </c>
      <c r="I225" s="46" t="e">
        <f>IF(D225=#REF!,IF(C225=#REF!,Calcul_périodes!$AI$16,0))</f>
        <v>#REF!</v>
      </c>
      <c r="J225" s="46" t="e">
        <f>IF(D225=#REF!,IF(C225=#REF!,Calcul_périodes!$AI$24,0))</f>
        <v>#REF!</v>
      </c>
      <c r="K225" s="46" t="e">
        <f t="shared" si="90"/>
        <v>#REF!</v>
      </c>
      <c r="L225" s="47" t="e">
        <f t="shared" si="91"/>
        <v>#REF!</v>
      </c>
      <c r="M225" s="37">
        <v>548</v>
      </c>
      <c r="N225" s="37">
        <v>466</v>
      </c>
      <c r="O225" s="48">
        <f t="shared" si="92"/>
        <v>2157.71</v>
      </c>
      <c r="P225" s="49">
        <v>5556.35</v>
      </c>
      <c r="Q225" s="38" t="s">
        <v>207</v>
      </c>
      <c r="R225" s="37" t="e">
        <f t="shared" si="93"/>
        <v>#REF!</v>
      </c>
      <c r="S225" s="37" t="e">
        <f t="shared" si="105"/>
        <v>#REF!</v>
      </c>
      <c r="T225" s="37" t="e">
        <f t="shared" si="94"/>
        <v>#REF!</v>
      </c>
      <c r="U225" s="37" t="e">
        <f t="shared" si="95"/>
        <v>#REF!</v>
      </c>
      <c r="V225" s="37" t="e">
        <f t="shared" si="96"/>
        <v>#REF!</v>
      </c>
      <c r="W225" s="37" t="e">
        <f t="shared" si="97"/>
        <v>#REF!</v>
      </c>
      <c r="X225" s="37" t="e">
        <f t="shared" si="98"/>
        <v>#REF!</v>
      </c>
      <c r="Y225" s="37" t="e">
        <f t="shared" si="99"/>
        <v>#REF!</v>
      </c>
      <c r="Z225" s="37" t="e">
        <f t="shared" si="100"/>
        <v>#REF!</v>
      </c>
      <c r="AR225" s="41">
        <f t="shared" si="101"/>
        <v>4.630291666666667</v>
      </c>
      <c r="AS225" s="42">
        <f t="shared" si="103"/>
        <v>323</v>
      </c>
      <c r="AT225" s="50">
        <f t="shared" si="102"/>
        <v>1495.58</v>
      </c>
      <c r="AU225" s="50"/>
      <c r="AV225" s="50"/>
      <c r="AW225" s="50"/>
      <c r="AX225" s="50"/>
      <c r="AY225" s="51"/>
    </row>
    <row r="226" spans="1:51" ht="15">
      <c r="A226" s="37">
        <v>4</v>
      </c>
      <c r="B226" s="37">
        <v>0</v>
      </c>
      <c r="C226" s="38" t="s">
        <v>106</v>
      </c>
      <c r="D226" s="37" t="s">
        <v>81</v>
      </c>
      <c r="E226" s="37" t="s">
        <v>31</v>
      </c>
      <c r="F226" s="46" t="e">
        <f>IF(#REF!="","",IF(C226=#REF!,A226*360+B226*30,""))</f>
        <v>#REF!</v>
      </c>
      <c r="G226" s="46" t="e">
        <f t="shared" si="89"/>
        <v>#REF!</v>
      </c>
      <c r="H226" s="46" t="e">
        <f>IF(D226=#REF!,IF(C226=#REF!,Calcul_périodes!$AI$8,0))</f>
        <v>#REF!</v>
      </c>
      <c r="I226" s="46" t="e">
        <f>IF(D226=#REF!,IF(C226=#REF!,Calcul_périodes!$AI$16,0))</f>
        <v>#REF!</v>
      </c>
      <c r="J226" s="46" t="e">
        <f>IF(D226=#REF!,IF(C226=#REF!,Calcul_périodes!$AI$24,0))</f>
        <v>#REF!</v>
      </c>
      <c r="K226" s="46" t="e">
        <f t="shared" si="90"/>
        <v>#REF!</v>
      </c>
      <c r="L226" s="47" t="e">
        <f t="shared" si="91"/>
        <v>#REF!</v>
      </c>
      <c r="M226" s="37">
        <v>576</v>
      </c>
      <c r="N226" s="37">
        <v>486</v>
      </c>
      <c r="O226" s="48">
        <f t="shared" si="92"/>
        <v>2250.32</v>
      </c>
      <c r="P226" s="49">
        <v>5556.35</v>
      </c>
      <c r="Q226" s="38" t="s">
        <v>209</v>
      </c>
      <c r="R226" s="37" t="e">
        <f t="shared" si="93"/>
        <v>#REF!</v>
      </c>
      <c r="S226" s="37" t="e">
        <f t="shared" si="105"/>
        <v>#REF!</v>
      </c>
      <c r="T226" s="37" t="e">
        <f t="shared" si="94"/>
        <v>#REF!</v>
      </c>
      <c r="U226" s="37" t="e">
        <f t="shared" si="95"/>
        <v>#REF!</v>
      </c>
      <c r="V226" s="37" t="e">
        <f t="shared" si="96"/>
        <v>#REF!</v>
      </c>
      <c r="W226" s="37" t="e">
        <f t="shared" si="97"/>
        <v>#REF!</v>
      </c>
      <c r="X226" s="37" t="e">
        <f t="shared" si="98"/>
        <v>#REF!</v>
      </c>
      <c r="Y226" s="37" t="e">
        <f t="shared" si="99"/>
        <v>#REF!</v>
      </c>
      <c r="Z226" s="37" t="e">
        <f t="shared" si="100"/>
        <v>#REF!</v>
      </c>
      <c r="AR226" s="41">
        <f t="shared" si="101"/>
        <v>4.630291666666667</v>
      </c>
      <c r="AS226" s="42">
        <f t="shared" si="103"/>
        <v>324</v>
      </c>
      <c r="AT226" s="50">
        <f t="shared" si="102"/>
        <v>1500.21</v>
      </c>
      <c r="AU226" s="50"/>
      <c r="AV226" s="50"/>
      <c r="AW226" s="50"/>
      <c r="AX226" s="50"/>
      <c r="AY226" s="51"/>
    </row>
    <row r="227" spans="1:51" ht="15">
      <c r="A227" s="37">
        <v>0</v>
      </c>
      <c r="B227" s="37">
        <v>0</v>
      </c>
      <c r="C227" s="38" t="s">
        <v>85</v>
      </c>
      <c r="D227" s="37" t="s">
        <v>81</v>
      </c>
      <c r="E227" s="37" t="s">
        <v>32</v>
      </c>
      <c r="F227" s="46" t="e">
        <f>IF(#REF!="","",IF(C227=#REF!,A227*360+B227*30,""))</f>
        <v>#REF!</v>
      </c>
      <c r="G227" s="46" t="e">
        <f>F227</f>
        <v>#REF!</v>
      </c>
      <c r="H227" s="46" t="e">
        <f>IF(D227=#REF!,IF(C227=#REF!,Calcul_périodes!$AI$8,0))</f>
        <v>#REF!</v>
      </c>
      <c r="I227" s="46" t="e">
        <f>IF(D227=#REF!,IF(C227=#REF!,Calcul_périodes!$AI$16,0))</f>
        <v>#REF!</v>
      </c>
      <c r="J227" s="46" t="e">
        <f>IF(D227=#REF!,IF(C227=#REF!,Calcul_périodes!$AI$24,0))</f>
        <v>#REF!</v>
      </c>
      <c r="K227" s="46" t="e">
        <f t="shared" si="90"/>
        <v>#REF!</v>
      </c>
      <c r="L227" s="47" t="e">
        <f t="shared" si="91"/>
        <v>#REF!</v>
      </c>
      <c r="M227" s="37">
        <v>325</v>
      </c>
      <c r="N227" s="37">
        <v>314</v>
      </c>
      <c r="O227" s="48">
        <f t="shared" si="92"/>
        <v>1453.91</v>
      </c>
      <c r="P227" s="49">
        <v>5556.35</v>
      </c>
      <c r="Q227" s="38" t="s">
        <v>196</v>
      </c>
      <c r="R227" s="37" t="e">
        <f t="shared" si="93"/>
        <v>#REF!</v>
      </c>
      <c r="S227" s="37" t="e">
        <f>IF(R227="OUI",IF(K227&gt;=360,K227-L227,IF(K227&lt;360,K227,0)))</f>
        <v>#REF!</v>
      </c>
      <c r="T227" s="37" t="e">
        <f t="shared" si="94"/>
        <v>#REF!</v>
      </c>
      <c r="U227" s="37" t="e">
        <f t="shared" si="95"/>
        <v>#REF!</v>
      </c>
      <c r="V227" s="37" t="e">
        <f t="shared" si="96"/>
        <v>#REF!</v>
      </c>
      <c r="W227" s="37" t="e">
        <f t="shared" si="97"/>
        <v>#REF!</v>
      </c>
      <c r="X227" s="37" t="e">
        <f t="shared" si="98"/>
        <v>#REF!</v>
      </c>
      <c r="Y227" s="37" t="e">
        <f t="shared" si="99"/>
        <v>#REF!</v>
      </c>
      <c r="Z227" s="37" t="e">
        <f t="shared" si="100"/>
        <v>#REF!</v>
      </c>
      <c r="AR227" s="41">
        <f t="shared" si="101"/>
        <v>4.630291666666667</v>
      </c>
      <c r="AS227" s="42">
        <f t="shared" si="103"/>
        <v>325</v>
      </c>
      <c r="AT227" s="50">
        <f t="shared" si="102"/>
        <v>1504.84</v>
      </c>
      <c r="AU227" s="50"/>
      <c r="AV227" s="50"/>
      <c r="AW227" s="50"/>
      <c r="AX227" s="50"/>
      <c r="AY227" s="51"/>
    </row>
    <row r="228" spans="1:51" ht="15">
      <c r="A228" s="37">
        <v>1</v>
      </c>
      <c r="B228" s="37">
        <v>0</v>
      </c>
      <c r="C228" s="38" t="s">
        <v>85</v>
      </c>
      <c r="D228" s="37" t="s">
        <v>81</v>
      </c>
      <c r="E228" s="37" t="s">
        <v>21</v>
      </c>
      <c r="F228" s="46" t="e">
        <f>IF(#REF!="","",IF(C228=#REF!,A228*360+B228*30,""))</f>
        <v>#REF!</v>
      </c>
      <c r="G228" s="46" t="e">
        <f t="shared" si="89"/>
        <v>#REF!</v>
      </c>
      <c r="H228" s="46" t="e">
        <f>IF(D228=#REF!,IF(C228=#REF!,Calcul_périodes!$AI$8,0))</f>
        <v>#REF!</v>
      </c>
      <c r="I228" s="46" t="e">
        <f>IF(D228=#REF!,IF(C228=#REF!,Calcul_périodes!$AI$16,0))</f>
        <v>#REF!</v>
      </c>
      <c r="J228" s="46" t="e">
        <f>IF(D228=#REF!,IF(C228=#REF!,Calcul_périodes!$AI$24,0))</f>
        <v>#REF!</v>
      </c>
      <c r="K228" s="46" t="e">
        <f t="shared" si="90"/>
        <v>#REF!</v>
      </c>
      <c r="L228" s="47" t="e">
        <f t="shared" si="91"/>
        <v>#REF!</v>
      </c>
      <c r="M228" s="37">
        <v>333</v>
      </c>
      <c r="N228" s="37">
        <v>316</v>
      </c>
      <c r="O228" s="48">
        <f t="shared" si="92"/>
        <v>1463.17</v>
      </c>
      <c r="P228" s="49">
        <v>5556.35</v>
      </c>
      <c r="Q228" s="38" t="s">
        <v>197</v>
      </c>
      <c r="R228" s="37" t="e">
        <f t="shared" si="93"/>
        <v>#REF!</v>
      </c>
      <c r="S228" s="37" t="e">
        <f aca="true" t="shared" si="106" ref="S228:S239">IF(R228="OUI",IF(K228&gt;=360,K228-L228,IF(K228&lt;360,K228,0)))</f>
        <v>#REF!</v>
      </c>
      <c r="T228" s="37" t="e">
        <f t="shared" si="94"/>
        <v>#REF!</v>
      </c>
      <c r="U228" s="37" t="e">
        <f t="shared" si="95"/>
        <v>#REF!</v>
      </c>
      <c r="V228" s="37" t="e">
        <f t="shared" si="96"/>
        <v>#REF!</v>
      </c>
      <c r="W228" s="37" t="e">
        <f t="shared" si="97"/>
        <v>#REF!</v>
      </c>
      <c r="X228" s="37" t="e">
        <f t="shared" si="98"/>
        <v>#REF!</v>
      </c>
      <c r="Y228" s="37" t="e">
        <f t="shared" si="99"/>
        <v>#REF!</v>
      </c>
      <c r="Z228" s="37" t="e">
        <f t="shared" si="100"/>
        <v>#REF!</v>
      </c>
      <c r="AR228" s="41">
        <f t="shared" si="101"/>
        <v>4.630291666666667</v>
      </c>
      <c r="AS228" s="42">
        <f t="shared" si="103"/>
        <v>326</v>
      </c>
      <c r="AT228" s="50">
        <f t="shared" si="102"/>
        <v>1509.47</v>
      </c>
      <c r="AU228" s="50"/>
      <c r="AV228" s="50"/>
      <c r="AW228" s="50"/>
      <c r="AX228" s="50"/>
      <c r="AY228" s="51"/>
    </row>
    <row r="229" spans="1:51" ht="15">
      <c r="A229" s="37">
        <v>2</v>
      </c>
      <c r="B229" s="37">
        <v>0</v>
      </c>
      <c r="C229" s="38" t="s">
        <v>85</v>
      </c>
      <c r="D229" s="37" t="s">
        <v>81</v>
      </c>
      <c r="E229" s="37" t="s">
        <v>22</v>
      </c>
      <c r="F229" s="46" t="e">
        <f>IF(#REF!="","",IF(C229=#REF!,A229*360+B229*30,""))</f>
        <v>#REF!</v>
      </c>
      <c r="G229" s="46" t="e">
        <f t="shared" si="89"/>
        <v>#REF!</v>
      </c>
      <c r="H229" s="46" t="e">
        <f>IF(D229=#REF!,IF(C229=#REF!,Calcul_périodes!$AI$8,0))</f>
        <v>#REF!</v>
      </c>
      <c r="I229" s="46" t="e">
        <f>IF(D229=#REF!,IF(C229=#REF!,Calcul_périodes!$AI$16,0))</f>
        <v>#REF!</v>
      </c>
      <c r="J229" s="46" t="e">
        <f>IF(D229=#REF!,IF(C229=#REF!,Calcul_périodes!$AI$24,0))</f>
        <v>#REF!</v>
      </c>
      <c r="K229" s="46" t="e">
        <f t="shared" si="90"/>
        <v>#REF!</v>
      </c>
      <c r="L229" s="47" t="e">
        <f t="shared" si="91"/>
        <v>#REF!</v>
      </c>
      <c r="M229" s="37">
        <v>347</v>
      </c>
      <c r="N229" s="37">
        <v>325</v>
      </c>
      <c r="O229" s="48">
        <f t="shared" si="92"/>
        <v>1504.84</v>
      </c>
      <c r="P229" s="49">
        <v>5556.35</v>
      </c>
      <c r="Q229" s="38" t="s">
        <v>198</v>
      </c>
      <c r="R229" s="37" t="e">
        <f t="shared" si="93"/>
        <v>#REF!</v>
      </c>
      <c r="S229" s="37" t="e">
        <f t="shared" si="106"/>
        <v>#REF!</v>
      </c>
      <c r="T229" s="37" t="e">
        <f t="shared" si="94"/>
        <v>#REF!</v>
      </c>
      <c r="U229" s="37" t="e">
        <f t="shared" si="95"/>
        <v>#REF!</v>
      </c>
      <c r="V229" s="37" t="e">
        <f t="shared" si="96"/>
        <v>#REF!</v>
      </c>
      <c r="W229" s="37" t="e">
        <f t="shared" si="97"/>
        <v>#REF!</v>
      </c>
      <c r="X229" s="37" t="e">
        <f t="shared" si="98"/>
        <v>#REF!</v>
      </c>
      <c r="Y229" s="37" t="e">
        <f t="shared" si="99"/>
        <v>#REF!</v>
      </c>
      <c r="Z229" s="37" t="e">
        <f t="shared" si="100"/>
        <v>#REF!</v>
      </c>
      <c r="AR229" s="41">
        <f t="shared" si="101"/>
        <v>4.630291666666667</v>
      </c>
      <c r="AS229" s="42">
        <f t="shared" si="103"/>
        <v>327</v>
      </c>
      <c r="AT229" s="50">
        <f t="shared" si="102"/>
        <v>1514.1</v>
      </c>
      <c r="AU229" s="50"/>
      <c r="AV229" s="50"/>
      <c r="AW229" s="50"/>
      <c r="AX229" s="50"/>
      <c r="AY229" s="51"/>
    </row>
    <row r="230" spans="1:51" ht="15">
      <c r="A230" s="37">
        <v>2</v>
      </c>
      <c r="B230" s="37">
        <v>0</v>
      </c>
      <c r="C230" s="38" t="s">
        <v>85</v>
      </c>
      <c r="D230" s="37" t="s">
        <v>81</v>
      </c>
      <c r="E230" s="37" t="s">
        <v>23</v>
      </c>
      <c r="F230" s="46" t="e">
        <f>IF(#REF!="","",IF(C230=#REF!,A230*360+B230*30,""))</f>
        <v>#REF!</v>
      </c>
      <c r="G230" s="46" t="e">
        <f t="shared" si="89"/>
        <v>#REF!</v>
      </c>
      <c r="H230" s="46" t="e">
        <f>IF(D230=#REF!,IF(C230=#REF!,Calcul_périodes!$AI$8,0))</f>
        <v>#REF!</v>
      </c>
      <c r="I230" s="46" t="e">
        <f>IF(D230=#REF!,IF(C230=#REF!,Calcul_périodes!$AI$16,0))</f>
        <v>#REF!</v>
      </c>
      <c r="J230" s="46" t="e">
        <f>IF(D230=#REF!,IF(C230=#REF!,Calcul_périodes!$AI$24,0))</f>
        <v>#REF!</v>
      </c>
      <c r="K230" s="46" t="e">
        <f t="shared" si="90"/>
        <v>#REF!</v>
      </c>
      <c r="L230" s="47" t="e">
        <f t="shared" si="91"/>
        <v>#REF!</v>
      </c>
      <c r="M230" s="37">
        <v>359</v>
      </c>
      <c r="N230" s="37">
        <v>334</v>
      </c>
      <c r="O230" s="48">
        <f t="shared" si="92"/>
        <v>1546.51</v>
      </c>
      <c r="P230" s="49">
        <v>5556.35</v>
      </c>
      <c r="Q230" s="38" t="s">
        <v>199</v>
      </c>
      <c r="R230" s="37" t="e">
        <f t="shared" si="93"/>
        <v>#REF!</v>
      </c>
      <c r="S230" s="37" t="e">
        <f t="shared" si="106"/>
        <v>#REF!</v>
      </c>
      <c r="T230" s="37" t="e">
        <f t="shared" si="94"/>
        <v>#REF!</v>
      </c>
      <c r="U230" s="37" t="e">
        <f t="shared" si="95"/>
        <v>#REF!</v>
      </c>
      <c r="V230" s="37" t="e">
        <f t="shared" si="96"/>
        <v>#REF!</v>
      </c>
      <c r="W230" s="37" t="e">
        <f t="shared" si="97"/>
        <v>#REF!</v>
      </c>
      <c r="X230" s="37" t="e">
        <f t="shared" si="98"/>
        <v>#REF!</v>
      </c>
      <c r="Y230" s="37" t="e">
        <f t="shared" si="99"/>
        <v>#REF!</v>
      </c>
      <c r="Z230" s="37" t="e">
        <f t="shared" si="100"/>
        <v>#REF!</v>
      </c>
      <c r="AR230" s="41">
        <f t="shared" si="101"/>
        <v>4.630291666666667</v>
      </c>
      <c r="AS230" s="42">
        <f t="shared" si="103"/>
        <v>328</v>
      </c>
      <c r="AT230" s="50">
        <f t="shared" si="102"/>
        <v>1518.73</v>
      </c>
      <c r="AU230" s="50"/>
      <c r="AV230" s="50"/>
      <c r="AW230" s="50"/>
      <c r="AX230" s="50"/>
      <c r="AY230" s="51"/>
    </row>
    <row r="231" spans="1:51" ht="15">
      <c r="A231" s="37">
        <v>2</v>
      </c>
      <c r="B231" s="37">
        <v>0</v>
      </c>
      <c r="C231" s="38" t="s">
        <v>85</v>
      </c>
      <c r="D231" s="37" t="s">
        <v>81</v>
      </c>
      <c r="E231" s="37" t="s">
        <v>24</v>
      </c>
      <c r="F231" s="46" t="e">
        <f>IF(#REF!="","",IF(C231=#REF!,A231*360+B231*30,""))</f>
        <v>#REF!</v>
      </c>
      <c r="G231" s="46" t="e">
        <f t="shared" si="89"/>
        <v>#REF!</v>
      </c>
      <c r="H231" s="46" t="e">
        <f>IF(D231=#REF!,IF(C231=#REF!,Calcul_périodes!$AI$8,0))</f>
        <v>#REF!</v>
      </c>
      <c r="I231" s="46" t="e">
        <f>IF(D231=#REF!,IF(C231=#REF!,Calcul_périodes!$AI$16,0))</f>
        <v>#REF!</v>
      </c>
      <c r="J231" s="46" t="e">
        <f>IF(D231=#REF!,IF(C231=#REF!,Calcul_périodes!$AI$24,0))</f>
        <v>#REF!</v>
      </c>
      <c r="K231" s="46" t="e">
        <f t="shared" si="90"/>
        <v>#REF!</v>
      </c>
      <c r="L231" s="47" t="e">
        <f t="shared" si="91"/>
        <v>#REF!</v>
      </c>
      <c r="M231" s="37">
        <v>374</v>
      </c>
      <c r="N231" s="37">
        <v>345</v>
      </c>
      <c r="O231" s="48">
        <f t="shared" si="92"/>
        <v>1597.45</v>
      </c>
      <c r="P231" s="49">
        <v>5556.35</v>
      </c>
      <c r="Q231" s="38" t="s">
        <v>200</v>
      </c>
      <c r="R231" s="37" t="e">
        <f t="shared" si="93"/>
        <v>#REF!</v>
      </c>
      <c r="S231" s="37" t="e">
        <f t="shared" si="106"/>
        <v>#REF!</v>
      </c>
      <c r="T231" s="37" t="e">
        <f t="shared" si="94"/>
        <v>#REF!</v>
      </c>
      <c r="U231" s="37" t="e">
        <f t="shared" si="95"/>
        <v>#REF!</v>
      </c>
      <c r="V231" s="37" t="e">
        <f t="shared" si="96"/>
        <v>#REF!</v>
      </c>
      <c r="W231" s="37" t="e">
        <f t="shared" si="97"/>
        <v>#REF!</v>
      </c>
      <c r="X231" s="37" t="e">
        <f t="shared" si="98"/>
        <v>#REF!</v>
      </c>
      <c r="Y231" s="37" t="e">
        <f t="shared" si="99"/>
        <v>#REF!</v>
      </c>
      <c r="Z231" s="37" t="e">
        <f t="shared" si="100"/>
        <v>#REF!</v>
      </c>
      <c r="AR231" s="41">
        <f t="shared" si="101"/>
        <v>4.630291666666667</v>
      </c>
      <c r="AS231" s="42">
        <f t="shared" si="103"/>
        <v>329</v>
      </c>
      <c r="AT231" s="50">
        <f t="shared" si="102"/>
        <v>1523.36</v>
      </c>
      <c r="AU231" s="50"/>
      <c r="AV231" s="50"/>
      <c r="AW231" s="50"/>
      <c r="AX231" s="50"/>
      <c r="AY231" s="51"/>
    </row>
    <row r="232" spans="1:51" ht="15">
      <c r="A232" s="37">
        <v>3</v>
      </c>
      <c r="B232" s="37">
        <v>0</v>
      </c>
      <c r="C232" s="38" t="s">
        <v>85</v>
      </c>
      <c r="D232" s="37" t="s">
        <v>81</v>
      </c>
      <c r="E232" s="37" t="s">
        <v>25</v>
      </c>
      <c r="F232" s="46" t="e">
        <f>IF(#REF!="","",IF(C232=#REF!,A232*360+B232*30,""))</f>
        <v>#REF!</v>
      </c>
      <c r="G232" s="46" t="e">
        <f t="shared" si="89"/>
        <v>#REF!</v>
      </c>
      <c r="H232" s="46" t="e">
        <f>IF(D232=#REF!,IF(C232=#REF!,Calcul_périodes!$AI$8,0))</f>
        <v>#REF!</v>
      </c>
      <c r="I232" s="46" t="e">
        <f>IF(D232=#REF!,IF(C232=#REF!,Calcul_périodes!$AI$16,0))</f>
        <v>#REF!</v>
      </c>
      <c r="J232" s="46" t="e">
        <f>IF(D232=#REF!,IF(C232=#REF!,Calcul_périodes!$AI$24,0))</f>
        <v>#REF!</v>
      </c>
      <c r="K232" s="46" t="e">
        <f t="shared" si="90"/>
        <v>#REF!</v>
      </c>
      <c r="L232" s="47" t="e">
        <f t="shared" si="91"/>
        <v>#REF!</v>
      </c>
      <c r="M232" s="37">
        <v>393</v>
      </c>
      <c r="N232" s="37">
        <v>358</v>
      </c>
      <c r="O232" s="48">
        <f t="shared" si="92"/>
        <v>1657.64</v>
      </c>
      <c r="P232" s="49">
        <v>5556.35</v>
      </c>
      <c r="Q232" s="38" t="s">
        <v>201</v>
      </c>
      <c r="R232" s="37" t="e">
        <f t="shared" si="93"/>
        <v>#REF!</v>
      </c>
      <c r="S232" s="37" t="e">
        <f t="shared" si="106"/>
        <v>#REF!</v>
      </c>
      <c r="T232" s="37" t="e">
        <f t="shared" si="94"/>
        <v>#REF!</v>
      </c>
      <c r="U232" s="37" t="e">
        <f t="shared" si="95"/>
        <v>#REF!</v>
      </c>
      <c r="V232" s="37" t="e">
        <f t="shared" si="96"/>
        <v>#REF!</v>
      </c>
      <c r="W232" s="37" t="e">
        <f t="shared" si="97"/>
        <v>#REF!</v>
      </c>
      <c r="X232" s="37" t="e">
        <f t="shared" si="98"/>
        <v>#REF!</v>
      </c>
      <c r="Y232" s="37" t="e">
        <f t="shared" si="99"/>
        <v>#REF!</v>
      </c>
      <c r="Z232" s="37" t="e">
        <f t="shared" si="100"/>
        <v>#REF!</v>
      </c>
      <c r="AR232" s="41">
        <f t="shared" si="101"/>
        <v>4.630291666666667</v>
      </c>
      <c r="AS232" s="42">
        <f t="shared" si="103"/>
        <v>330</v>
      </c>
      <c r="AT232" s="50">
        <f t="shared" si="102"/>
        <v>1527.99</v>
      </c>
      <c r="AU232" s="50"/>
      <c r="AV232" s="50"/>
      <c r="AW232" s="50"/>
      <c r="AX232" s="50"/>
      <c r="AY232" s="51"/>
    </row>
    <row r="233" spans="1:51" ht="15">
      <c r="A233" s="37">
        <v>3</v>
      </c>
      <c r="B233" s="37">
        <v>0</v>
      </c>
      <c r="C233" s="38" t="s">
        <v>85</v>
      </c>
      <c r="D233" s="37" t="s">
        <v>81</v>
      </c>
      <c r="E233" s="37" t="s">
        <v>26</v>
      </c>
      <c r="F233" s="46" t="e">
        <f>IF(#REF!="","",IF(C233=#REF!,A233*360+B233*30,""))</f>
        <v>#REF!</v>
      </c>
      <c r="G233" s="46" t="e">
        <f t="shared" si="89"/>
        <v>#REF!</v>
      </c>
      <c r="H233" s="46" t="e">
        <f>IF(D233=#REF!,IF(C233=#REF!,Calcul_périodes!$AI$8,0))</f>
        <v>#REF!</v>
      </c>
      <c r="I233" s="46" t="e">
        <f>IF(D233=#REF!,IF(C233=#REF!,Calcul_périodes!$AI$16,0))</f>
        <v>#REF!</v>
      </c>
      <c r="J233" s="46" t="e">
        <f>IF(D233=#REF!,IF(C233=#REF!,Calcul_périodes!$AI$24,0))</f>
        <v>#REF!</v>
      </c>
      <c r="K233" s="46" t="e">
        <f t="shared" si="90"/>
        <v>#REF!</v>
      </c>
      <c r="L233" s="47" t="e">
        <f t="shared" si="91"/>
        <v>#REF!</v>
      </c>
      <c r="M233" s="37">
        <v>418</v>
      </c>
      <c r="N233" s="37">
        <v>371</v>
      </c>
      <c r="O233" s="48">
        <f t="shared" si="92"/>
        <v>1717.83</v>
      </c>
      <c r="P233" s="49">
        <v>5556.35</v>
      </c>
      <c r="Q233" s="38" t="s">
        <v>202</v>
      </c>
      <c r="R233" s="37" t="e">
        <f t="shared" si="93"/>
        <v>#REF!</v>
      </c>
      <c r="S233" s="37" t="e">
        <f t="shared" si="106"/>
        <v>#REF!</v>
      </c>
      <c r="T233" s="37" t="e">
        <f t="shared" si="94"/>
        <v>#REF!</v>
      </c>
      <c r="U233" s="37" t="e">
        <f t="shared" si="95"/>
        <v>#REF!</v>
      </c>
      <c r="V233" s="37" t="e">
        <f t="shared" si="96"/>
        <v>#REF!</v>
      </c>
      <c r="W233" s="37" t="e">
        <f t="shared" si="97"/>
        <v>#REF!</v>
      </c>
      <c r="X233" s="37" t="e">
        <f t="shared" si="98"/>
        <v>#REF!</v>
      </c>
      <c r="Y233" s="37" t="e">
        <f t="shared" si="99"/>
        <v>#REF!</v>
      </c>
      <c r="Z233" s="37" t="e">
        <f t="shared" si="100"/>
        <v>#REF!</v>
      </c>
      <c r="AR233" s="41">
        <f t="shared" si="101"/>
        <v>4.630291666666667</v>
      </c>
      <c r="AS233" s="42">
        <f t="shared" si="103"/>
        <v>331</v>
      </c>
      <c r="AT233" s="50">
        <f t="shared" si="102"/>
        <v>1532.62</v>
      </c>
      <c r="AU233" s="50"/>
      <c r="AV233" s="50"/>
      <c r="AW233" s="50"/>
      <c r="AX233" s="50"/>
      <c r="AY233" s="51"/>
    </row>
    <row r="234" spans="1:51" ht="15">
      <c r="A234" s="37">
        <v>3</v>
      </c>
      <c r="B234" s="37">
        <v>0</v>
      </c>
      <c r="C234" s="38" t="s">
        <v>85</v>
      </c>
      <c r="D234" s="37" t="s">
        <v>81</v>
      </c>
      <c r="E234" s="37" t="s">
        <v>27</v>
      </c>
      <c r="F234" s="46" t="e">
        <f>IF(#REF!="","",IF(C234=#REF!,A234*360+B234*30,""))</f>
        <v>#REF!</v>
      </c>
      <c r="G234" s="46" t="e">
        <f t="shared" si="89"/>
        <v>#REF!</v>
      </c>
      <c r="H234" s="46" t="e">
        <f>IF(D234=#REF!,IF(C234=#REF!,Calcul_périodes!$AI$8,0))</f>
        <v>#REF!</v>
      </c>
      <c r="I234" s="46" t="e">
        <f>IF(D234=#REF!,IF(C234=#REF!,Calcul_périodes!$AI$16,0))</f>
        <v>#REF!</v>
      </c>
      <c r="J234" s="46" t="e">
        <f>IF(D234=#REF!,IF(C234=#REF!,Calcul_périodes!$AI$24,0))</f>
        <v>#REF!</v>
      </c>
      <c r="K234" s="46" t="e">
        <f t="shared" si="90"/>
        <v>#REF!</v>
      </c>
      <c r="L234" s="47" t="e">
        <f t="shared" si="91"/>
        <v>#REF!</v>
      </c>
      <c r="M234" s="37">
        <v>436</v>
      </c>
      <c r="N234" s="37">
        <v>384</v>
      </c>
      <c r="O234" s="48">
        <f t="shared" si="92"/>
        <v>1778.03</v>
      </c>
      <c r="P234" s="49">
        <v>5556.35</v>
      </c>
      <c r="Q234" s="38" t="s">
        <v>203</v>
      </c>
      <c r="R234" s="37" t="e">
        <f t="shared" si="93"/>
        <v>#REF!</v>
      </c>
      <c r="S234" s="37" t="e">
        <f t="shared" si="106"/>
        <v>#REF!</v>
      </c>
      <c r="T234" s="37" t="e">
        <f t="shared" si="94"/>
        <v>#REF!</v>
      </c>
      <c r="U234" s="37" t="e">
        <f t="shared" si="95"/>
        <v>#REF!</v>
      </c>
      <c r="V234" s="37" t="e">
        <f t="shared" si="96"/>
        <v>#REF!</v>
      </c>
      <c r="W234" s="37" t="e">
        <f t="shared" si="97"/>
        <v>#REF!</v>
      </c>
      <c r="X234" s="37" t="e">
        <f t="shared" si="98"/>
        <v>#REF!</v>
      </c>
      <c r="Y234" s="37" t="e">
        <f t="shared" si="99"/>
        <v>#REF!</v>
      </c>
      <c r="Z234" s="37" t="e">
        <f t="shared" si="100"/>
        <v>#REF!</v>
      </c>
      <c r="AR234" s="41">
        <f t="shared" si="101"/>
        <v>4.630291666666667</v>
      </c>
      <c r="AS234" s="42">
        <f t="shared" si="103"/>
        <v>332</v>
      </c>
      <c r="AT234" s="50">
        <f t="shared" si="102"/>
        <v>1537.25</v>
      </c>
      <c r="AU234" s="50"/>
      <c r="AV234" s="50"/>
      <c r="AW234" s="50"/>
      <c r="AX234" s="50"/>
      <c r="AY234" s="51"/>
    </row>
    <row r="235" spans="1:51" ht="15">
      <c r="A235" s="37">
        <v>3</v>
      </c>
      <c r="B235" s="37">
        <v>0</v>
      </c>
      <c r="C235" s="38" t="s">
        <v>85</v>
      </c>
      <c r="D235" s="37" t="s">
        <v>81</v>
      </c>
      <c r="E235" s="37" t="s">
        <v>28</v>
      </c>
      <c r="F235" s="46" t="e">
        <f>IF(#REF!="","",IF(C235=#REF!,A235*360+B235*30,""))</f>
        <v>#REF!</v>
      </c>
      <c r="G235" s="46" t="e">
        <f t="shared" si="89"/>
        <v>#REF!</v>
      </c>
      <c r="H235" s="46" t="e">
        <f>IF(D235=#REF!,IF(C235=#REF!,Calcul_périodes!$AI$8,0))</f>
        <v>#REF!</v>
      </c>
      <c r="I235" s="46" t="e">
        <f>IF(D235=#REF!,IF(C235=#REF!,Calcul_périodes!$AI$16,0))</f>
        <v>#REF!</v>
      </c>
      <c r="J235" s="46" t="e">
        <f>IF(D235=#REF!,IF(C235=#REF!,Calcul_périodes!$AI$24,0))</f>
        <v>#REF!</v>
      </c>
      <c r="K235" s="46" t="e">
        <f t="shared" si="90"/>
        <v>#REF!</v>
      </c>
      <c r="L235" s="47" t="e">
        <f t="shared" si="91"/>
        <v>#REF!</v>
      </c>
      <c r="M235" s="37">
        <v>457</v>
      </c>
      <c r="N235" s="37">
        <v>400</v>
      </c>
      <c r="O235" s="48">
        <f t="shared" si="92"/>
        <v>1852.11</v>
      </c>
      <c r="P235" s="49">
        <v>5556.35</v>
      </c>
      <c r="Q235" s="38" t="s">
        <v>204</v>
      </c>
      <c r="R235" s="37" t="e">
        <f t="shared" si="93"/>
        <v>#REF!</v>
      </c>
      <c r="S235" s="37" t="e">
        <f t="shared" si="106"/>
        <v>#REF!</v>
      </c>
      <c r="T235" s="37" t="e">
        <f t="shared" si="94"/>
        <v>#REF!</v>
      </c>
      <c r="U235" s="37" t="e">
        <f t="shared" si="95"/>
        <v>#REF!</v>
      </c>
      <c r="V235" s="37" t="e">
        <f t="shared" si="96"/>
        <v>#REF!</v>
      </c>
      <c r="W235" s="37" t="e">
        <f t="shared" si="97"/>
        <v>#REF!</v>
      </c>
      <c r="X235" s="37" t="e">
        <f t="shared" si="98"/>
        <v>#REF!</v>
      </c>
      <c r="Y235" s="37" t="e">
        <f t="shared" si="99"/>
        <v>#REF!</v>
      </c>
      <c r="Z235" s="37" t="e">
        <f t="shared" si="100"/>
        <v>#REF!</v>
      </c>
      <c r="AR235" s="41">
        <f t="shared" si="101"/>
        <v>4.630291666666667</v>
      </c>
      <c r="AS235" s="42">
        <f t="shared" si="103"/>
        <v>333</v>
      </c>
      <c r="AT235" s="50">
        <f t="shared" si="102"/>
        <v>1541.88</v>
      </c>
      <c r="AU235" s="50"/>
      <c r="AV235" s="50"/>
      <c r="AW235" s="50"/>
      <c r="AX235" s="50"/>
      <c r="AY235" s="51"/>
    </row>
    <row r="236" spans="1:51" ht="15">
      <c r="A236" s="37">
        <v>3</v>
      </c>
      <c r="B236" s="37">
        <v>0</v>
      </c>
      <c r="C236" s="38" t="s">
        <v>85</v>
      </c>
      <c r="D236" s="37" t="s">
        <v>81</v>
      </c>
      <c r="E236" s="37" t="s">
        <v>29</v>
      </c>
      <c r="F236" s="46" t="e">
        <f>IF(#REF!="","",IF(C236=#REF!,A236*360+B236*30,""))</f>
        <v>#REF!</v>
      </c>
      <c r="G236" s="46" t="e">
        <f t="shared" si="89"/>
        <v>#REF!</v>
      </c>
      <c r="H236" s="46" t="e">
        <f>IF(D236=#REF!,IF(C236=#REF!,Calcul_périodes!$AI$8,0))</f>
        <v>#REF!</v>
      </c>
      <c r="I236" s="46" t="e">
        <f>IF(D236=#REF!,IF(C236=#REF!,Calcul_périodes!$AI$16,0))</f>
        <v>#REF!</v>
      </c>
      <c r="J236" s="46" t="e">
        <f>IF(D236=#REF!,IF(C236=#REF!,Calcul_périodes!$AI$24,0))</f>
        <v>#REF!</v>
      </c>
      <c r="K236" s="46" t="e">
        <f t="shared" si="90"/>
        <v>#REF!</v>
      </c>
      <c r="L236" s="47" t="e">
        <f t="shared" si="91"/>
        <v>#REF!</v>
      </c>
      <c r="M236" s="37">
        <v>486</v>
      </c>
      <c r="N236" s="37">
        <v>420</v>
      </c>
      <c r="O236" s="48">
        <f t="shared" si="92"/>
        <v>1944.72</v>
      </c>
      <c r="P236" s="49">
        <v>5556.35</v>
      </c>
      <c r="Q236" s="38" t="s">
        <v>205</v>
      </c>
      <c r="R236" s="37" t="e">
        <f t="shared" si="93"/>
        <v>#REF!</v>
      </c>
      <c r="S236" s="37" t="e">
        <f t="shared" si="106"/>
        <v>#REF!</v>
      </c>
      <c r="T236" s="37" t="e">
        <f t="shared" si="94"/>
        <v>#REF!</v>
      </c>
      <c r="U236" s="37" t="e">
        <f t="shared" si="95"/>
        <v>#REF!</v>
      </c>
      <c r="V236" s="37" t="e">
        <f t="shared" si="96"/>
        <v>#REF!</v>
      </c>
      <c r="W236" s="37" t="e">
        <f t="shared" si="97"/>
        <v>#REF!</v>
      </c>
      <c r="X236" s="37" t="e">
        <f t="shared" si="98"/>
        <v>#REF!</v>
      </c>
      <c r="Y236" s="37" t="e">
        <f t="shared" si="99"/>
        <v>#REF!</v>
      </c>
      <c r="Z236" s="37" t="e">
        <f t="shared" si="100"/>
        <v>#REF!</v>
      </c>
      <c r="AR236" s="41">
        <f t="shared" si="101"/>
        <v>4.630291666666667</v>
      </c>
      <c r="AS236" s="42">
        <f t="shared" si="103"/>
        <v>334</v>
      </c>
      <c r="AT236" s="50">
        <f t="shared" si="102"/>
        <v>1546.51</v>
      </c>
      <c r="AU236" s="50"/>
      <c r="AV236" s="50"/>
      <c r="AW236" s="50"/>
      <c r="AX236" s="50"/>
      <c r="AY236" s="51"/>
    </row>
    <row r="237" spans="1:51" ht="15">
      <c r="A237" s="37">
        <v>3</v>
      </c>
      <c r="B237" s="37">
        <v>0</v>
      </c>
      <c r="C237" s="38" t="s">
        <v>85</v>
      </c>
      <c r="D237" s="37" t="s">
        <v>81</v>
      </c>
      <c r="E237" s="37" t="s">
        <v>30</v>
      </c>
      <c r="F237" s="46" t="e">
        <f>IF(#REF!="","",IF(C237=#REF!,A237*360+B237*30,""))</f>
        <v>#REF!</v>
      </c>
      <c r="G237" s="46" t="e">
        <f t="shared" si="89"/>
        <v>#REF!</v>
      </c>
      <c r="H237" s="46" t="e">
        <f>IF(D237=#REF!,IF(C237=#REF!,Calcul_périodes!$AI$8,0))</f>
        <v>#REF!</v>
      </c>
      <c r="I237" s="46" t="e">
        <f>IF(D237=#REF!,IF(C237=#REF!,Calcul_périodes!$AI$16,0))</f>
        <v>#REF!</v>
      </c>
      <c r="J237" s="46" t="e">
        <f>IF(D237=#REF!,IF(C237=#REF!,Calcul_périodes!$AI$24,0))</f>
        <v>#REF!</v>
      </c>
      <c r="K237" s="46" t="e">
        <f t="shared" si="90"/>
        <v>#REF!</v>
      </c>
      <c r="L237" s="47" t="e">
        <f t="shared" si="91"/>
        <v>#REF!</v>
      </c>
      <c r="M237" s="37">
        <v>516</v>
      </c>
      <c r="N237" s="37">
        <v>443</v>
      </c>
      <c r="O237" s="48">
        <f t="shared" si="92"/>
        <v>2051.21</v>
      </c>
      <c r="P237" s="49">
        <v>5556.35</v>
      </c>
      <c r="Q237" s="38" t="s">
        <v>206</v>
      </c>
      <c r="R237" s="37" t="e">
        <f t="shared" si="93"/>
        <v>#REF!</v>
      </c>
      <c r="S237" s="37" t="e">
        <f t="shared" si="106"/>
        <v>#REF!</v>
      </c>
      <c r="T237" s="37" t="e">
        <f t="shared" si="94"/>
        <v>#REF!</v>
      </c>
      <c r="U237" s="37" t="e">
        <f t="shared" si="95"/>
        <v>#REF!</v>
      </c>
      <c r="V237" s="37" t="e">
        <f t="shared" si="96"/>
        <v>#REF!</v>
      </c>
      <c r="W237" s="37" t="e">
        <f t="shared" si="97"/>
        <v>#REF!</v>
      </c>
      <c r="X237" s="37" t="e">
        <f t="shared" si="98"/>
        <v>#REF!</v>
      </c>
      <c r="Y237" s="37" t="e">
        <f t="shared" si="99"/>
        <v>#REF!</v>
      </c>
      <c r="Z237" s="37" t="e">
        <f t="shared" si="100"/>
        <v>#REF!</v>
      </c>
      <c r="AR237" s="41">
        <f t="shared" si="101"/>
        <v>4.630291666666667</v>
      </c>
      <c r="AS237" s="42">
        <f t="shared" si="103"/>
        <v>335</v>
      </c>
      <c r="AT237" s="50">
        <f t="shared" si="102"/>
        <v>1551.14</v>
      </c>
      <c r="AU237" s="50"/>
      <c r="AV237" s="50"/>
      <c r="AW237" s="50"/>
      <c r="AX237" s="50"/>
      <c r="AY237" s="51"/>
    </row>
    <row r="238" spans="1:51" ht="15">
      <c r="A238" s="37">
        <v>4</v>
      </c>
      <c r="B238" s="37">
        <v>0</v>
      </c>
      <c r="C238" s="38" t="s">
        <v>85</v>
      </c>
      <c r="D238" s="37" t="s">
        <v>81</v>
      </c>
      <c r="E238" s="37" t="s">
        <v>33</v>
      </c>
      <c r="F238" s="46" t="e">
        <f>IF(#REF!="","",IF(C238=#REF!,A238*360+B238*30,""))</f>
        <v>#REF!</v>
      </c>
      <c r="G238" s="46" t="e">
        <f t="shared" si="89"/>
        <v>#REF!</v>
      </c>
      <c r="H238" s="46" t="e">
        <f>IF(D238=#REF!,IF(C238=#REF!,Calcul_périodes!$AI$8,0))</f>
        <v>#REF!</v>
      </c>
      <c r="I238" s="46" t="e">
        <f>IF(D238=#REF!,IF(C238=#REF!,Calcul_périodes!$AI$16,0))</f>
        <v>#REF!</v>
      </c>
      <c r="J238" s="46" t="e">
        <f>IF(D238=#REF!,IF(C238=#REF!,Calcul_périodes!$AI$24,0))</f>
        <v>#REF!</v>
      </c>
      <c r="K238" s="46" t="e">
        <f t="shared" si="90"/>
        <v>#REF!</v>
      </c>
      <c r="L238" s="47" t="e">
        <f t="shared" si="91"/>
        <v>#REF!</v>
      </c>
      <c r="M238" s="37">
        <v>548</v>
      </c>
      <c r="N238" s="37">
        <v>466</v>
      </c>
      <c r="O238" s="48">
        <f t="shared" si="92"/>
        <v>2157.71</v>
      </c>
      <c r="P238" s="49">
        <v>5556.35</v>
      </c>
      <c r="Q238" s="38" t="s">
        <v>207</v>
      </c>
      <c r="R238" s="37" t="e">
        <f t="shared" si="93"/>
        <v>#REF!</v>
      </c>
      <c r="S238" s="37" t="e">
        <f t="shared" si="106"/>
        <v>#REF!</v>
      </c>
      <c r="T238" s="37" t="e">
        <f t="shared" si="94"/>
        <v>#REF!</v>
      </c>
      <c r="U238" s="37" t="e">
        <f t="shared" si="95"/>
        <v>#REF!</v>
      </c>
      <c r="V238" s="37" t="e">
        <f t="shared" si="96"/>
        <v>#REF!</v>
      </c>
      <c r="W238" s="37" t="e">
        <f t="shared" si="97"/>
        <v>#REF!</v>
      </c>
      <c r="X238" s="37" t="e">
        <f t="shared" si="98"/>
        <v>#REF!</v>
      </c>
      <c r="Y238" s="37" t="e">
        <f t="shared" si="99"/>
        <v>#REF!</v>
      </c>
      <c r="Z238" s="37" t="e">
        <f t="shared" si="100"/>
        <v>#REF!</v>
      </c>
      <c r="AR238" s="41">
        <f t="shared" si="101"/>
        <v>4.630291666666667</v>
      </c>
      <c r="AS238" s="42">
        <f t="shared" si="103"/>
        <v>336</v>
      </c>
      <c r="AT238" s="50">
        <f t="shared" si="102"/>
        <v>1555.77</v>
      </c>
      <c r="AU238" s="50"/>
      <c r="AV238" s="50"/>
      <c r="AW238" s="50"/>
      <c r="AX238" s="50"/>
      <c r="AY238" s="51"/>
    </row>
    <row r="239" spans="1:51" ht="15">
      <c r="A239" s="37">
        <v>4</v>
      </c>
      <c r="B239" s="37">
        <v>0</v>
      </c>
      <c r="C239" s="38" t="s">
        <v>85</v>
      </c>
      <c r="D239" s="37" t="s">
        <v>81</v>
      </c>
      <c r="E239" s="37" t="s">
        <v>31</v>
      </c>
      <c r="F239" s="46" t="e">
        <f>IF(#REF!="","",IF(C239=#REF!,A239*360+B239*30,""))</f>
        <v>#REF!</v>
      </c>
      <c r="G239" s="46" t="e">
        <f t="shared" si="89"/>
        <v>#REF!</v>
      </c>
      <c r="H239" s="46" t="e">
        <f>IF(D239=#REF!,IF(C239=#REF!,Calcul_périodes!$AI$8,0))</f>
        <v>#REF!</v>
      </c>
      <c r="I239" s="46" t="e">
        <f>IF(D239=#REF!,IF(C239=#REF!,Calcul_périodes!$AI$16,0))</f>
        <v>#REF!</v>
      </c>
      <c r="J239" s="46" t="e">
        <f>IF(D239=#REF!,IF(C239=#REF!,Calcul_périodes!$AI$24,0))</f>
        <v>#REF!</v>
      </c>
      <c r="K239" s="46" t="e">
        <f t="shared" si="90"/>
        <v>#REF!</v>
      </c>
      <c r="L239" s="47" t="e">
        <f t="shared" si="91"/>
        <v>#REF!</v>
      </c>
      <c r="M239" s="37">
        <v>576</v>
      </c>
      <c r="N239" s="37">
        <v>486</v>
      </c>
      <c r="O239" s="48">
        <f t="shared" si="92"/>
        <v>2250.32</v>
      </c>
      <c r="P239" s="49">
        <v>5556.35</v>
      </c>
      <c r="Q239" s="38" t="s">
        <v>209</v>
      </c>
      <c r="R239" s="37" t="e">
        <f t="shared" si="93"/>
        <v>#REF!</v>
      </c>
      <c r="S239" s="37" t="e">
        <f t="shared" si="106"/>
        <v>#REF!</v>
      </c>
      <c r="T239" s="37" t="e">
        <f t="shared" si="94"/>
        <v>#REF!</v>
      </c>
      <c r="U239" s="37" t="e">
        <f t="shared" si="95"/>
        <v>#REF!</v>
      </c>
      <c r="V239" s="37" t="e">
        <f t="shared" si="96"/>
        <v>#REF!</v>
      </c>
      <c r="W239" s="37" t="e">
        <f t="shared" si="97"/>
        <v>#REF!</v>
      </c>
      <c r="X239" s="37" t="e">
        <f t="shared" si="98"/>
        <v>#REF!</v>
      </c>
      <c r="Y239" s="37" t="e">
        <f t="shared" si="99"/>
        <v>#REF!</v>
      </c>
      <c r="Z239" s="37" t="e">
        <f t="shared" si="100"/>
        <v>#REF!</v>
      </c>
      <c r="AR239" s="41">
        <f t="shared" si="101"/>
        <v>4.630291666666667</v>
      </c>
      <c r="AS239" s="42">
        <f t="shared" si="103"/>
        <v>337</v>
      </c>
      <c r="AT239" s="50">
        <f t="shared" si="102"/>
        <v>1560.4</v>
      </c>
      <c r="AU239" s="50"/>
      <c r="AV239" s="50"/>
      <c r="AW239" s="50"/>
      <c r="AX239" s="50"/>
      <c r="AY239" s="51"/>
    </row>
    <row r="240" spans="1:51" ht="15">
      <c r="A240" s="37">
        <v>0</v>
      </c>
      <c r="B240" s="37">
        <v>0</v>
      </c>
      <c r="C240" s="38" t="s">
        <v>114</v>
      </c>
      <c r="D240" s="37" t="s">
        <v>79</v>
      </c>
      <c r="E240" s="37" t="s">
        <v>32</v>
      </c>
      <c r="F240" s="46" t="e">
        <f>IF(#REF!="","",IF(C240=#REF!,A240*360+B240*30,""))</f>
        <v>#REF!</v>
      </c>
      <c r="G240" s="46" t="e">
        <f>F240</f>
        <v>#REF!</v>
      </c>
      <c r="H240" s="46" t="e">
        <f>IF(D240=#REF!,IF(C240=#REF!,Calcul_périodes!$AI$8,0))</f>
        <v>#REF!</v>
      </c>
      <c r="I240" s="46" t="e">
        <f>IF(D240=#REF!,IF(C240=#REF!,Calcul_périodes!$AI$16,0))</f>
        <v>#REF!</v>
      </c>
      <c r="J240" s="46" t="e">
        <f>IF(D240=#REF!,IF(C240=#REF!,Calcul_périodes!$AI$24,0))</f>
        <v>#REF!</v>
      </c>
      <c r="K240" s="46" t="e">
        <f t="shared" si="90"/>
        <v>#REF!</v>
      </c>
      <c r="L240" s="47" t="e">
        <f t="shared" si="91"/>
        <v>#REF!</v>
      </c>
      <c r="M240" s="37">
        <v>298</v>
      </c>
      <c r="N240" s="37">
        <v>309</v>
      </c>
      <c r="O240" s="48">
        <f t="shared" si="92"/>
        <v>1430.76</v>
      </c>
      <c r="P240" s="49">
        <v>5556.35</v>
      </c>
      <c r="Q240" s="38" t="s">
        <v>196</v>
      </c>
      <c r="R240" s="37" t="e">
        <f t="shared" si="93"/>
        <v>#REF!</v>
      </c>
      <c r="S240" s="37" t="e">
        <f>IF(R240="OUI",IF(K240&gt;=360,K240-L240,IF(K240&lt;360,K240,0)))</f>
        <v>#REF!</v>
      </c>
      <c r="T240" s="37" t="e">
        <f t="shared" si="94"/>
        <v>#REF!</v>
      </c>
      <c r="U240" s="37" t="e">
        <f t="shared" si="95"/>
        <v>#REF!</v>
      </c>
      <c r="V240" s="37" t="e">
        <f t="shared" si="96"/>
        <v>#REF!</v>
      </c>
      <c r="W240" s="37" t="e">
        <f t="shared" si="97"/>
        <v>#REF!</v>
      </c>
      <c r="X240" s="37" t="e">
        <f t="shared" si="98"/>
        <v>#REF!</v>
      </c>
      <c r="Y240" s="37" t="e">
        <f t="shared" si="99"/>
        <v>#REF!</v>
      </c>
      <c r="Z240" s="37" t="e">
        <f t="shared" si="100"/>
        <v>#REF!</v>
      </c>
      <c r="AR240" s="41">
        <f t="shared" si="101"/>
        <v>4.630291666666667</v>
      </c>
      <c r="AS240" s="42">
        <f t="shared" si="103"/>
        <v>338</v>
      </c>
      <c r="AT240" s="50">
        <f t="shared" si="102"/>
        <v>1565.03</v>
      </c>
      <c r="AU240" s="50"/>
      <c r="AV240" s="50"/>
      <c r="AW240" s="50"/>
      <c r="AX240" s="50"/>
      <c r="AY240" s="51"/>
    </row>
    <row r="241" spans="1:51" ht="15">
      <c r="A241" s="37">
        <v>1</v>
      </c>
      <c r="B241" s="37">
        <v>0</v>
      </c>
      <c r="C241" s="38" t="s">
        <v>114</v>
      </c>
      <c r="D241" s="37" t="s">
        <v>79</v>
      </c>
      <c r="E241" s="37" t="s">
        <v>21</v>
      </c>
      <c r="F241" s="46" t="e">
        <f>IF(#REF!="","",IF(C241=#REF!,A241*360+B241*30,""))</f>
        <v>#REF!</v>
      </c>
      <c r="G241" s="46" t="e">
        <f t="shared" si="89"/>
        <v>#REF!</v>
      </c>
      <c r="H241" s="46" t="e">
        <f>IF(D241=#REF!,IF(C241=#REF!,Calcul_périodes!$AI$8,0))</f>
        <v>#REF!</v>
      </c>
      <c r="I241" s="46" t="e">
        <f>IF(D241=#REF!,IF(C241=#REF!,Calcul_périodes!$AI$16,0))</f>
        <v>#REF!</v>
      </c>
      <c r="J241" s="46" t="e">
        <f>IF(D241=#REF!,IF(C241=#REF!,Calcul_périodes!$AI$24,0))</f>
        <v>#REF!</v>
      </c>
      <c r="K241" s="46" t="e">
        <f t="shared" si="90"/>
        <v>#REF!</v>
      </c>
      <c r="L241" s="47" t="e">
        <f t="shared" si="91"/>
        <v>#REF!</v>
      </c>
      <c r="M241" s="37">
        <v>299</v>
      </c>
      <c r="N241" s="37">
        <v>310</v>
      </c>
      <c r="O241" s="48">
        <f t="shared" si="92"/>
        <v>1435.39</v>
      </c>
      <c r="P241" s="49">
        <v>5556.35</v>
      </c>
      <c r="Q241" s="38" t="s">
        <v>197</v>
      </c>
      <c r="R241" s="37" t="e">
        <f t="shared" si="93"/>
        <v>#REF!</v>
      </c>
      <c r="S241" s="37" t="e">
        <f aca="true" t="shared" si="107" ref="S241:S250">IF(R241="OUI",IF(K241&gt;=360,K241-L241,IF(K241&lt;360,K241,0)))</f>
        <v>#REF!</v>
      </c>
      <c r="T241" s="37" t="e">
        <f t="shared" si="94"/>
        <v>#REF!</v>
      </c>
      <c r="U241" s="37" t="e">
        <f t="shared" si="95"/>
        <v>#REF!</v>
      </c>
      <c r="V241" s="37" t="e">
        <f t="shared" si="96"/>
        <v>#REF!</v>
      </c>
      <c r="W241" s="37" t="e">
        <f t="shared" si="97"/>
        <v>#REF!</v>
      </c>
      <c r="X241" s="37" t="e">
        <f t="shared" si="98"/>
        <v>#REF!</v>
      </c>
      <c r="Y241" s="37" t="e">
        <f t="shared" si="99"/>
        <v>#REF!</v>
      </c>
      <c r="Z241" s="37" t="e">
        <f t="shared" si="100"/>
        <v>#REF!</v>
      </c>
      <c r="AR241" s="41">
        <f t="shared" si="101"/>
        <v>4.630291666666667</v>
      </c>
      <c r="AS241" s="42">
        <f t="shared" si="103"/>
        <v>339</v>
      </c>
      <c r="AT241" s="50">
        <f t="shared" si="102"/>
        <v>1569.66</v>
      </c>
      <c r="AU241" s="50"/>
      <c r="AV241" s="50"/>
      <c r="AW241" s="50"/>
      <c r="AX241" s="50"/>
      <c r="AY241" s="51"/>
    </row>
    <row r="242" spans="1:51" ht="15">
      <c r="A242" s="37">
        <v>2</v>
      </c>
      <c r="B242" s="37">
        <v>0</v>
      </c>
      <c r="C242" s="38" t="s">
        <v>114</v>
      </c>
      <c r="D242" s="37" t="s">
        <v>79</v>
      </c>
      <c r="E242" s="37" t="s">
        <v>22</v>
      </c>
      <c r="F242" s="46" t="e">
        <f>IF(#REF!="","",IF(C242=#REF!,A242*360+B242*30,""))</f>
        <v>#REF!</v>
      </c>
      <c r="G242" s="46" t="e">
        <f t="shared" si="89"/>
        <v>#REF!</v>
      </c>
      <c r="H242" s="46" t="e">
        <f>IF(D242=#REF!,IF(C242=#REF!,Calcul_périodes!$AI$8,0))</f>
        <v>#REF!</v>
      </c>
      <c r="I242" s="46" t="e">
        <f>IF(D242=#REF!,IF(C242=#REF!,Calcul_périodes!$AI$16,0))</f>
        <v>#REF!</v>
      </c>
      <c r="J242" s="46" t="e">
        <f>IF(D242=#REF!,IF(C242=#REF!,Calcul_périodes!$AI$24,0))</f>
        <v>#REF!</v>
      </c>
      <c r="K242" s="46" t="e">
        <f t="shared" si="90"/>
        <v>#REF!</v>
      </c>
      <c r="L242" s="47" t="e">
        <f t="shared" si="91"/>
        <v>#REF!</v>
      </c>
      <c r="M242" s="37">
        <v>303</v>
      </c>
      <c r="N242" s="37">
        <v>311</v>
      </c>
      <c r="O242" s="48">
        <f t="shared" si="92"/>
        <v>1440.02</v>
      </c>
      <c r="P242" s="49">
        <v>5556.35</v>
      </c>
      <c r="Q242" s="38" t="s">
        <v>198</v>
      </c>
      <c r="R242" s="37" t="e">
        <f t="shared" si="93"/>
        <v>#REF!</v>
      </c>
      <c r="S242" s="37" t="e">
        <f t="shared" si="107"/>
        <v>#REF!</v>
      </c>
      <c r="T242" s="37" t="e">
        <f t="shared" si="94"/>
        <v>#REF!</v>
      </c>
      <c r="U242" s="37" t="e">
        <f t="shared" si="95"/>
        <v>#REF!</v>
      </c>
      <c r="V242" s="37" t="e">
        <f t="shared" si="96"/>
        <v>#REF!</v>
      </c>
      <c r="W242" s="37" t="e">
        <f t="shared" si="97"/>
        <v>#REF!</v>
      </c>
      <c r="X242" s="37" t="e">
        <f t="shared" si="98"/>
        <v>#REF!</v>
      </c>
      <c r="Y242" s="37" t="e">
        <f t="shared" si="99"/>
        <v>#REF!</v>
      </c>
      <c r="Z242" s="37" t="e">
        <f t="shared" si="100"/>
        <v>#REF!</v>
      </c>
      <c r="AR242" s="41">
        <f t="shared" si="101"/>
        <v>4.630291666666667</v>
      </c>
      <c r="AS242" s="42">
        <f t="shared" si="103"/>
        <v>340</v>
      </c>
      <c r="AT242" s="50">
        <f t="shared" si="102"/>
        <v>1574.29</v>
      </c>
      <c r="AU242" s="50"/>
      <c r="AV242" s="50"/>
      <c r="AW242" s="50"/>
      <c r="AX242" s="50"/>
      <c r="AY242" s="51"/>
    </row>
    <row r="243" spans="1:51" ht="15">
      <c r="A243" s="37">
        <v>2</v>
      </c>
      <c r="B243" s="37">
        <v>0</v>
      </c>
      <c r="C243" s="38" t="s">
        <v>114</v>
      </c>
      <c r="D243" s="37" t="s">
        <v>79</v>
      </c>
      <c r="E243" s="37" t="s">
        <v>23</v>
      </c>
      <c r="F243" s="46" t="e">
        <f>IF(#REF!="","",IF(C243=#REF!,A243*360+B243*30,""))</f>
        <v>#REF!</v>
      </c>
      <c r="G243" s="46" t="e">
        <f t="shared" si="89"/>
        <v>#REF!</v>
      </c>
      <c r="H243" s="46" t="e">
        <f>IF(D243=#REF!,IF(C243=#REF!,Calcul_périodes!$AI$8,0))</f>
        <v>#REF!</v>
      </c>
      <c r="I243" s="46" t="e">
        <f>IF(D243=#REF!,IF(C243=#REF!,Calcul_périodes!$AI$16,0))</f>
        <v>#REF!</v>
      </c>
      <c r="J243" s="46" t="e">
        <f>IF(D243=#REF!,IF(C243=#REF!,Calcul_périodes!$AI$24,0))</f>
        <v>#REF!</v>
      </c>
      <c r="K243" s="46" t="e">
        <f t="shared" si="90"/>
        <v>#REF!</v>
      </c>
      <c r="L243" s="47" t="e">
        <f t="shared" si="91"/>
        <v>#REF!</v>
      </c>
      <c r="M243" s="37">
        <v>310</v>
      </c>
      <c r="N243" s="37">
        <v>312</v>
      </c>
      <c r="O243" s="48">
        <f t="shared" si="92"/>
        <v>1444.65</v>
      </c>
      <c r="P243" s="49">
        <v>5556.35</v>
      </c>
      <c r="Q243" s="38" t="s">
        <v>199</v>
      </c>
      <c r="R243" s="37" t="e">
        <f t="shared" si="93"/>
        <v>#REF!</v>
      </c>
      <c r="S243" s="37" t="e">
        <f t="shared" si="107"/>
        <v>#REF!</v>
      </c>
      <c r="T243" s="37" t="e">
        <f t="shared" si="94"/>
        <v>#REF!</v>
      </c>
      <c r="U243" s="37" t="e">
        <f t="shared" si="95"/>
        <v>#REF!</v>
      </c>
      <c r="V243" s="37" t="e">
        <f t="shared" si="96"/>
        <v>#REF!</v>
      </c>
      <c r="W243" s="37" t="e">
        <f t="shared" si="97"/>
        <v>#REF!</v>
      </c>
      <c r="X243" s="37" t="e">
        <f t="shared" si="98"/>
        <v>#REF!</v>
      </c>
      <c r="Y243" s="37" t="e">
        <f t="shared" si="99"/>
        <v>#REF!</v>
      </c>
      <c r="Z243" s="37" t="e">
        <f t="shared" si="100"/>
        <v>#REF!</v>
      </c>
      <c r="AR243" s="41">
        <f t="shared" si="101"/>
        <v>4.630291666666667</v>
      </c>
      <c r="AS243" s="42">
        <f t="shared" si="103"/>
        <v>341</v>
      </c>
      <c r="AT243" s="50">
        <f t="shared" si="102"/>
        <v>1578.92</v>
      </c>
      <c r="AU243" s="50"/>
      <c r="AV243" s="50"/>
      <c r="AW243" s="50"/>
      <c r="AX243" s="50"/>
      <c r="AY243" s="51"/>
    </row>
    <row r="244" spans="1:51" ht="15">
      <c r="A244" s="37">
        <v>3</v>
      </c>
      <c r="B244" s="37">
        <v>0</v>
      </c>
      <c r="C244" s="38" t="s">
        <v>114</v>
      </c>
      <c r="D244" s="37" t="s">
        <v>79</v>
      </c>
      <c r="E244" s="37" t="s">
        <v>24</v>
      </c>
      <c r="F244" s="46" t="e">
        <f>IF(#REF!="","",IF(C244=#REF!,A244*360+B244*30,""))</f>
        <v>#REF!</v>
      </c>
      <c r="G244" s="46" t="e">
        <f t="shared" si="89"/>
        <v>#REF!</v>
      </c>
      <c r="H244" s="46" t="e">
        <f>IF(D244=#REF!,IF(C244=#REF!,Calcul_périodes!$AI$8,0))</f>
        <v>#REF!</v>
      </c>
      <c r="I244" s="46" t="e">
        <f>IF(D244=#REF!,IF(C244=#REF!,Calcul_périodes!$AI$16,0))</f>
        <v>#REF!</v>
      </c>
      <c r="J244" s="46" t="e">
        <f>IF(D244=#REF!,IF(C244=#REF!,Calcul_périodes!$AI$24,0))</f>
        <v>#REF!</v>
      </c>
      <c r="K244" s="46" t="e">
        <f t="shared" si="90"/>
        <v>#REF!</v>
      </c>
      <c r="L244" s="47" t="e">
        <f t="shared" si="91"/>
        <v>#REF!</v>
      </c>
      <c r="M244" s="37">
        <v>323</v>
      </c>
      <c r="N244" s="37">
        <v>314</v>
      </c>
      <c r="O244" s="48">
        <f t="shared" si="92"/>
        <v>1453.91</v>
      </c>
      <c r="P244" s="49">
        <v>5556.35</v>
      </c>
      <c r="Q244" s="38" t="s">
        <v>200</v>
      </c>
      <c r="R244" s="37" t="e">
        <f t="shared" si="93"/>
        <v>#REF!</v>
      </c>
      <c r="S244" s="37" t="e">
        <f t="shared" si="107"/>
        <v>#REF!</v>
      </c>
      <c r="T244" s="37" t="e">
        <f t="shared" si="94"/>
        <v>#REF!</v>
      </c>
      <c r="U244" s="37" t="e">
        <f t="shared" si="95"/>
        <v>#REF!</v>
      </c>
      <c r="V244" s="37" t="e">
        <f t="shared" si="96"/>
        <v>#REF!</v>
      </c>
      <c r="W244" s="37" t="e">
        <f t="shared" si="97"/>
        <v>#REF!</v>
      </c>
      <c r="X244" s="37" t="e">
        <f t="shared" si="98"/>
        <v>#REF!</v>
      </c>
      <c r="Y244" s="37" t="e">
        <f t="shared" si="99"/>
        <v>#REF!</v>
      </c>
      <c r="Z244" s="37" t="e">
        <f t="shared" si="100"/>
        <v>#REF!</v>
      </c>
      <c r="AR244" s="41">
        <f t="shared" si="101"/>
        <v>4.630291666666667</v>
      </c>
      <c r="AS244" s="42">
        <f t="shared" si="103"/>
        <v>342</v>
      </c>
      <c r="AT244" s="50">
        <f t="shared" si="102"/>
        <v>1583.55</v>
      </c>
      <c r="AU244" s="50"/>
      <c r="AV244" s="50"/>
      <c r="AW244" s="50"/>
      <c r="AX244" s="50"/>
      <c r="AY244" s="51"/>
    </row>
    <row r="245" spans="1:51" ht="15">
      <c r="A245" s="37">
        <v>3</v>
      </c>
      <c r="B245" s="37">
        <v>0</v>
      </c>
      <c r="C245" s="38" t="s">
        <v>114</v>
      </c>
      <c r="D245" s="37" t="s">
        <v>79</v>
      </c>
      <c r="E245" s="37" t="s">
        <v>25</v>
      </c>
      <c r="F245" s="46" t="e">
        <f>IF(#REF!="","",IF(C245=#REF!,A245*360+B245*30,""))</f>
        <v>#REF!</v>
      </c>
      <c r="G245" s="46" t="e">
        <f t="shared" si="89"/>
        <v>#REF!</v>
      </c>
      <c r="H245" s="46" t="e">
        <f>IF(D245=#REF!,IF(C245=#REF!,Calcul_périodes!$AI$8,0))</f>
        <v>#REF!</v>
      </c>
      <c r="I245" s="46" t="e">
        <f>IF(D245=#REF!,IF(C245=#REF!,Calcul_périodes!$AI$16,0))</f>
        <v>#REF!</v>
      </c>
      <c r="J245" s="46" t="e">
        <f>IF(D245=#REF!,IF(C245=#REF!,Calcul_périodes!$AI$24,0))</f>
        <v>#REF!</v>
      </c>
      <c r="K245" s="46" t="e">
        <f t="shared" si="90"/>
        <v>#REF!</v>
      </c>
      <c r="L245" s="47" t="e">
        <f t="shared" si="91"/>
        <v>#REF!</v>
      </c>
      <c r="M245" s="37">
        <v>333</v>
      </c>
      <c r="N245" s="37">
        <v>316</v>
      </c>
      <c r="O245" s="48">
        <f t="shared" si="92"/>
        <v>1463.17</v>
      </c>
      <c r="P245" s="49">
        <v>5556.35</v>
      </c>
      <c r="Q245" s="38" t="s">
        <v>201</v>
      </c>
      <c r="R245" s="37" t="e">
        <f t="shared" si="93"/>
        <v>#REF!</v>
      </c>
      <c r="S245" s="37" t="e">
        <f t="shared" si="107"/>
        <v>#REF!</v>
      </c>
      <c r="T245" s="37" t="e">
        <f t="shared" si="94"/>
        <v>#REF!</v>
      </c>
      <c r="U245" s="37" t="e">
        <f t="shared" si="95"/>
        <v>#REF!</v>
      </c>
      <c r="V245" s="37" t="e">
        <f t="shared" si="96"/>
        <v>#REF!</v>
      </c>
      <c r="W245" s="37" t="e">
        <f t="shared" si="97"/>
        <v>#REF!</v>
      </c>
      <c r="X245" s="37" t="e">
        <f t="shared" si="98"/>
        <v>#REF!</v>
      </c>
      <c r="Y245" s="37" t="e">
        <f t="shared" si="99"/>
        <v>#REF!</v>
      </c>
      <c r="Z245" s="37" t="e">
        <f t="shared" si="100"/>
        <v>#REF!</v>
      </c>
      <c r="AR245" s="41">
        <f t="shared" si="101"/>
        <v>4.630291666666667</v>
      </c>
      <c r="AS245" s="42">
        <f t="shared" si="103"/>
        <v>343</v>
      </c>
      <c r="AT245" s="50">
        <f t="shared" si="102"/>
        <v>1588.19</v>
      </c>
      <c r="AU245" s="50"/>
      <c r="AV245" s="50"/>
      <c r="AW245" s="50"/>
      <c r="AX245" s="50"/>
      <c r="AY245" s="51"/>
    </row>
    <row r="246" spans="1:51" ht="15">
      <c r="A246" s="37">
        <v>3</v>
      </c>
      <c r="B246" s="37">
        <v>0</v>
      </c>
      <c r="C246" s="38" t="s">
        <v>114</v>
      </c>
      <c r="D246" s="37" t="s">
        <v>79</v>
      </c>
      <c r="E246" s="37" t="s">
        <v>26</v>
      </c>
      <c r="F246" s="46" t="e">
        <f>IF(#REF!="","",IF(C246=#REF!,A246*360+B246*30,""))</f>
        <v>#REF!</v>
      </c>
      <c r="G246" s="46" t="e">
        <f t="shared" si="89"/>
        <v>#REF!</v>
      </c>
      <c r="H246" s="46" t="e">
        <f>IF(D246=#REF!,IF(C246=#REF!,Calcul_périodes!$AI$8,0))</f>
        <v>#REF!</v>
      </c>
      <c r="I246" s="46" t="e">
        <f>IF(D246=#REF!,IF(C246=#REF!,Calcul_périodes!$AI$16,0))</f>
        <v>#REF!</v>
      </c>
      <c r="J246" s="46" t="e">
        <f>IF(D246=#REF!,IF(C246=#REF!,Calcul_périodes!$AI$24,0))</f>
        <v>#REF!</v>
      </c>
      <c r="K246" s="46" t="e">
        <f t="shared" si="90"/>
        <v>#REF!</v>
      </c>
      <c r="L246" s="47" t="e">
        <f t="shared" si="91"/>
        <v>#REF!</v>
      </c>
      <c r="M246" s="37">
        <v>347</v>
      </c>
      <c r="N246" s="37">
        <v>325</v>
      </c>
      <c r="O246" s="48">
        <f t="shared" si="92"/>
        <v>1504.84</v>
      </c>
      <c r="P246" s="49">
        <v>5556.35</v>
      </c>
      <c r="Q246" s="38" t="s">
        <v>202</v>
      </c>
      <c r="R246" s="37" t="e">
        <f t="shared" si="93"/>
        <v>#REF!</v>
      </c>
      <c r="S246" s="37" t="e">
        <f t="shared" si="107"/>
        <v>#REF!</v>
      </c>
      <c r="T246" s="37" t="e">
        <f t="shared" si="94"/>
        <v>#REF!</v>
      </c>
      <c r="U246" s="37" t="e">
        <f t="shared" si="95"/>
        <v>#REF!</v>
      </c>
      <c r="V246" s="37" t="e">
        <f t="shared" si="96"/>
        <v>#REF!</v>
      </c>
      <c r="W246" s="37" t="e">
        <f t="shared" si="97"/>
        <v>#REF!</v>
      </c>
      <c r="X246" s="37" t="e">
        <f t="shared" si="98"/>
        <v>#REF!</v>
      </c>
      <c r="Y246" s="37" t="e">
        <f t="shared" si="99"/>
        <v>#REF!</v>
      </c>
      <c r="Z246" s="37" t="e">
        <f t="shared" si="100"/>
        <v>#REF!</v>
      </c>
      <c r="AR246" s="41">
        <f t="shared" si="101"/>
        <v>4.630291666666667</v>
      </c>
      <c r="AS246" s="42">
        <f t="shared" si="103"/>
        <v>344</v>
      </c>
      <c r="AT246" s="50">
        <f t="shared" si="102"/>
        <v>1592.82</v>
      </c>
      <c r="AU246" s="50"/>
      <c r="AV246" s="50"/>
      <c r="AW246" s="50"/>
      <c r="AX246" s="50"/>
      <c r="AY246" s="51"/>
    </row>
    <row r="247" spans="1:51" ht="15">
      <c r="A247" s="37">
        <v>4</v>
      </c>
      <c r="B247" s="37">
        <v>0</v>
      </c>
      <c r="C247" s="38" t="s">
        <v>114</v>
      </c>
      <c r="D247" s="37" t="s">
        <v>79</v>
      </c>
      <c r="E247" s="37" t="s">
        <v>27</v>
      </c>
      <c r="F247" s="46" t="e">
        <f>IF(#REF!="","",IF(C247=#REF!,A247*360+B247*30,""))</f>
        <v>#REF!</v>
      </c>
      <c r="G247" s="46" t="e">
        <f t="shared" si="89"/>
        <v>#REF!</v>
      </c>
      <c r="H247" s="46" t="e">
        <f>IF(D247=#REF!,IF(C247=#REF!,Calcul_périodes!$AI$8,0))</f>
        <v>#REF!</v>
      </c>
      <c r="I247" s="46" t="e">
        <f>IF(D247=#REF!,IF(C247=#REF!,Calcul_périodes!$AI$16,0))</f>
        <v>#REF!</v>
      </c>
      <c r="J247" s="46" t="e">
        <f>IF(D247=#REF!,IF(C247=#REF!,Calcul_périodes!$AI$24,0))</f>
        <v>#REF!</v>
      </c>
      <c r="K247" s="46" t="e">
        <f t="shared" si="90"/>
        <v>#REF!</v>
      </c>
      <c r="L247" s="47" t="e">
        <f t="shared" si="91"/>
        <v>#REF!</v>
      </c>
      <c r="M247" s="37">
        <v>360</v>
      </c>
      <c r="N247" s="37">
        <v>335</v>
      </c>
      <c r="O247" s="48">
        <f t="shared" si="92"/>
        <v>1551.14</v>
      </c>
      <c r="P247" s="49">
        <v>5556.35</v>
      </c>
      <c r="Q247" s="38" t="s">
        <v>203</v>
      </c>
      <c r="R247" s="37" t="e">
        <f t="shared" si="93"/>
        <v>#REF!</v>
      </c>
      <c r="S247" s="37" t="e">
        <f t="shared" si="107"/>
        <v>#REF!</v>
      </c>
      <c r="T247" s="37" t="e">
        <f t="shared" si="94"/>
        <v>#REF!</v>
      </c>
      <c r="U247" s="37" t="e">
        <f t="shared" si="95"/>
        <v>#REF!</v>
      </c>
      <c r="V247" s="37" t="e">
        <f t="shared" si="96"/>
        <v>#REF!</v>
      </c>
      <c r="W247" s="37" t="e">
        <f t="shared" si="97"/>
        <v>#REF!</v>
      </c>
      <c r="X247" s="37" t="e">
        <f t="shared" si="98"/>
        <v>#REF!</v>
      </c>
      <c r="Y247" s="37" t="e">
        <f t="shared" si="99"/>
        <v>#REF!</v>
      </c>
      <c r="Z247" s="37" t="e">
        <f t="shared" si="100"/>
        <v>#REF!</v>
      </c>
      <c r="AR247" s="41">
        <f t="shared" si="101"/>
        <v>4.630291666666667</v>
      </c>
      <c r="AS247" s="42">
        <f t="shared" si="103"/>
        <v>345</v>
      </c>
      <c r="AT247" s="50">
        <f t="shared" si="102"/>
        <v>1597.45</v>
      </c>
      <c r="AU247" s="50"/>
      <c r="AV247" s="50"/>
      <c r="AW247" s="50"/>
      <c r="AX247" s="50"/>
      <c r="AY247" s="51"/>
    </row>
    <row r="248" spans="1:51" ht="15">
      <c r="A248" s="37">
        <v>4</v>
      </c>
      <c r="B248" s="37">
        <v>0</v>
      </c>
      <c r="C248" s="38" t="s">
        <v>114</v>
      </c>
      <c r="D248" s="37" t="s">
        <v>79</v>
      </c>
      <c r="E248" s="37" t="s">
        <v>28</v>
      </c>
      <c r="F248" s="46" t="e">
        <f>IF(#REF!="","",IF(C248=#REF!,A248*360+B248*30,""))</f>
        <v>#REF!</v>
      </c>
      <c r="G248" s="46" t="e">
        <f t="shared" si="89"/>
        <v>#REF!</v>
      </c>
      <c r="H248" s="46" t="e">
        <f>IF(D248=#REF!,IF(C248=#REF!,Calcul_périodes!$AI$8,0))</f>
        <v>#REF!</v>
      </c>
      <c r="I248" s="46" t="e">
        <f>IF(D248=#REF!,IF(C248=#REF!,Calcul_périodes!$AI$16,0))</f>
        <v>#REF!</v>
      </c>
      <c r="J248" s="46" t="e">
        <f>IF(D248=#REF!,IF(C248=#REF!,Calcul_périodes!$AI$24,0))</f>
        <v>#REF!</v>
      </c>
      <c r="K248" s="46" t="e">
        <f t="shared" si="90"/>
        <v>#REF!</v>
      </c>
      <c r="L248" s="47" t="e">
        <f t="shared" si="91"/>
        <v>#REF!</v>
      </c>
      <c r="M248" s="37">
        <v>374</v>
      </c>
      <c r="N248" s="37">
        <v>345</v>
      </c>
      <c r="O248" s="48">
        <f t="shared" si="92"/>
        <v>1597.45</v>
      </c>
      <c r="P248" s="49">
        <v>5556.35</v>
      </c>
      <c r="Q248" s="38" t="s">
        <v>204</v>
      </c>
      <c r="R248" s="37" t="e">
        <f t="shared" si="93"/>
        <v>#REF!</v>
      </c>
      <c r="S248" s="37" t="e">
        <f t="shared" si="107"/>
        <v>#REF!</v>
      </c>
      <c r="T248" s="37" t="e">
        <f t="shared" si="94"/>
        <v>#REF!</v>
      </c>
      <c r="U248" s="37" t="e">
        <f t="shared" si="95"/>
        <v>#REF!</v>
      </c>
      <c r="V248" s="37" t="e">
        <f t="shared" si="96"/>
        <v>#REF!</v>
      </c>
      <c r="W248" s="37" t="e">
        <f t="shared" si="97"/>
        <v>#REF!</v>
      </c>
      <c r="X248" s="37" t="e">
        <f t="shared" si="98"/>
        <v>#REF!</v>
      </c>
      <c r="Y248" s="37" t="e">
        <f t="shared" si="99"/>
        <v>#REF!</v>
      </c>
      <c r="Z248" s="37" t="e">
        <f t="shared" si="100"/>
        <v>#REF!</v>
      </c>
      <c r="AR248" s="41">
        <f t="shared" si="101"/>
        <v>4.630291666666667</v>
      </c>
      <c r="AS248" s="42">
        <f t="shared" si="103"/>
        <v>346</v>
      </c>
      <c r="AT248" s="50">
        <f t="shared" si="102"/>
        <v>1602.08</v>
      </c>
      <c r="AU248" s="50"/>
      <c r="AV248" s="50"/>
      <c r="AW248" s="50"/>
      <c r="AX248" s="50"/>
      <c r="AY248" s="51"/>
    </row>
    <row r="249" spans="1:51" ht="15">
      <c r="A249" s="37">
        <v>4</v>
      </c>
      <c r="B249" s="37">
        <v>0</v>
      </c>
      <c r="C249" s="38" t="s">
        <v>114</v>
      </c>
      <c r="D249" s="37" t="s">
        <v>79</v>
      </c>
      <c r="E249" s="37" t="s">
        <v>29</v>
      </c>
      <c r="F249" s="46" t="e">
        <f>IF(#REF!="","",IF(C249=#REF!,A249*360+B249*30,""))</f>
        <v>#REF!</v>
      </c>
      <c r="G249" s="46" t="e">
        <f t="shared" si="89"/>
        <v>#REF!</v>
      </c>
      <c r="H249" s="46" t="e">
        <f>IF(D249=#REF!,IF(C249=#REF!,Calcul_périodes!$AI$8,0))</f>
        <v>#REF!</v>
      </c>
      <c r="I249" s="46" t="e">
        <f>IF(D249=#REF!,IF(C249=#REF!,Calcul_périodes!$AI$16,0))</f>
        <v>#REF!</v>
      </c>
      <c r="J249" s="46" t="e">
        <f>IF(D249=#REF!,IF(C249=#REF!,Calcul_périodes!$AI$24,0))</f>
        <v>#REF!</v>
      </c>
      <c r="K249" s="46" t="e">
        <f t="shared" si="90"/>
        <v>#REF!</v>
      </c>
      <c r="L249" s="47" t="e">
        <f t="shared" si="91"/>
        <v>#REF!</v>
      </c>
      <c r="M249" s="37">
        <v>389</v>
      </c>
      <c r="N249" s="37">
        <v>356</v>
      </c>
      <c r="O249" s="48">
        <f t="shared" si="92"/>
        <v>1648.38</v>
      </c>
      <c r="P249" s="49">
        <v>5556.35</v>
      </c>
      <c r="Q249" s="38" t="s">
        <v>205</v>
      </c>
      <c r="R249" s="37" t="e">
        <f t="shared" si="93"/>
        <v>#REF!</v>
      </c>
      <c r="S249" s="37" t="e">
        <f t="shared" si="107"/>
        <v>#REF!</v>
      </c>
      <c r="T249" s="37" t="e">
        <f t="shared" si="94"/>
        <v>#REF!</v>
      </c>
      <c r="U249" s="37" t="e">
        <f t="shared" si="95"/>
        <v>#REF!</v>
      </c>
      <c r="V249" s="37" t="e">
        <f t="shared" si="96"/>
        <v>#REF!</v>
      </c>
      <c r="W249" s="37" t="e">
        <f t="shared" si="97"/>
        <v>#REF!</v>
      </c>
      <c r="X249" s="37" t="e">
        <f t="shared" si="98"/>
        <v>#REF!</v>
      </c>
      <c r="Y249" s="37" t="e">
        <f t="shared" si="99"/>
        <v>#REF!</v>
      </c>
      <c r="Z249" s="37" t="e">
        <f t="shared" si="100"/>
        <v>#REF!</v>
      </c>
      <c r="AR249" s="41">
        <f t="shared" si="101"/>
        <v>4.630291666666667</v>
      </c>
      <c r="AS249" s="42">
        <f t="shared" si="103"/>
        <v>347</v>
      </c>
      <c r="AT249" s="50">
        <f t="shared" si="102"/>
        <v>1606.71</v>
      </c>
      <c r="AU249" s="50"/>
      <c r="AV249" s="50"/>
      <c r="AW249" s="50"/>
      <c r="AX249" s="50"/>
      <c r="AY249" s="51"/>
    </row>
    <row r="250" spans="1:51" ht="15">
      <c r="A250" s="37">
        <v>4</v>
      </c>
      <c r="B250" s="37">
        <v>0</v>
      </c>
      <c r="C250" s="38" t="s">
        <v>114</v>
      </c>
      <c r="D250" s="37" t="s">
        <v>79</v>
      </c>
      <c r="E250" s="37" t="s">
        <v>30</v>
      </c>
      <c r="F250" s="46" t="e">
        <f>IF(#REF!="","",IF(C250=#REF!,A250*360+B250*30,""))</f>
        <v>#REF!</v>
      </c>
      <c r="G250" s="46" t="e">
        <f t="shared" si="89"/>
        <v>#REF!</v>
      </c>
      <c r="H250" s="46" t="e">
        <f>IF(D250=#REF!,IF(C250=#REF!,Calcul_périodes!$AI$8,0))</f>
        <v>#REF!</v>
      </c>
      <c r="I250" s="46" t="e">
        <f>IF(D250=#REF!,IF(C250=#REF!,Calcul_périodes!$AI$16,0))</f>
        <v>#REF!</v>
      </c>
      <c r="J250" s="46" t="e">
        <f>IF(D250=#REF!,IF(C250=#REF!,Calcul_périodes!$AI$24,0))</f>
        <v>#REF!</v>
      </c>
      <c r="K250" s="46" t="e">
        <f t="shared" si="90"/>
        <v>#REF!</v>
      </c>
      <c r="L250" s="47" t="e">
        <f t="shared" si="91"/>
        <v>#REF!</v>
      </c>
      <c r="M250" s="37">
        <v>413</v>
      </c>
      <c r="N250" s="37">
        <v>369</v>
      </c>
      <c r="O250" s="48">
        <f t="shared" si="92"/>
        <v>1708.57</v>
      </c>
      <c r="P250" s="49">
        <v>5556.35</v>
      </c>
      <c r="Q250" s="38" t="s">
        <v>206</v>
      </c>
      <c r="R250" s="37" t="e">
        <f t="shared" si="93"/>
        <v>#REF!</v>
      </c>
      <c r="S250" s="37" t="e">
        <f t="shared" si="107"/>
        <v>#REF!</v>
      </c>
      <c r="T250" s="37" t="e">
        <f t="shared" si="94"/>
        <v>#REF!</v>
      </c>
      <c r="U250" s="37" t="e">
        <f t="shared" si="95"/>
        <v>#REF!</v>
      </c>
      <c r="V250" s="37" t="e">
        <f t="shared" si="96"/>
        <v>#REF!</v>
      </c>
      <c r="W250" s="37" t="e">
        <f t="shared" si="97"/>
        <v>#REF!</v>
      </c>
      <c r="X250" s="37" t="e">
        <f t="shared" si="98"/>
        <v>#REF!</v>
      </c>
      <c r="Y250" s="37" t="e">
        <f t="shared" si="99"/>
        <v>#REF!</v>
      </c>
      <c r="Z250" s="37" t="e">
        <f t="shared" si="100"/>
        <v>#REF!</v>
      </c>
      <c r="AR250" s="41">
        <f t="shared" si="101"/>
        <v>4.630291666666667</v>
      </c>
      <c r="AS250" s="42">
        <f t="shared" si="103"/>
        <v>348</v>
      </c>
      <c r="AT250" s="50">
        <f t="shared" si="102"/>
        <v>1611.34</v>
      </c>
      <c r="AU250" s="50"/>
      <c r="AV250" s="50"/>
      <c r="AW250" s="50"/>
      <c r="AX250" s="50"/>
      <c r="AY250" s="51"/>
    </row>
    <row r="251" spans="1:51" ht="15">
      <c r="A251" s="37">
        <v>0</v>
      </c>
      <c r="B251" s="37">
        <v>0</v>
      </c>
      <c r="C251" s="38" t="s">
        <v>115</v>
      </c>
      <c r="D251" s="37" t="s">
        <v>79</v>
      </c>
      <c r="E251" s="37" t="s">
        <v>32</v>
      </c>
      <c r="F251" s="46" t="e">
        <f>IF(#REF!="","",IF(C251=#REF!,A251*360+B251*30,""))</f>
        <v>#REF!</v>
      </c>
      <c r="G251" s="46" t="e">
        <f>F251</f>
        <v>#REF!</v>
      </c>
      <c r="H251" s="46" t="e">
        <f>IF(D251=#REF!,IF(C251=#REF!,Calcul_périodes!$AI$8,0))</f>
        <v>#REF!</v>
      </c>
      <c r="I251" s="46" t="e">
        <f>IF(D251=#REF!,IF(C251=#REF!,Calcul_périodes!$AI$16,0))</f>
        <v>#REF!</v>
      </c>
      <c r="J251" s="46" t="e">
        <f>IF(D251=#REF!,IF(C251=#REF!,Calcul_périodes!$AI$24,0))</f>
        <v>#REF!</v>
      </c>
      <c r="K251" s="46" t="e">
        <f t="shared" si="90"/>
        <v>#REF!</v>
      </c>
      <c r="L251" s="47" t="e">
        <f t="shared" si="91"/>
        <v>#REF!</v>
      </c>
      <c r="M251" s="37">
        <v>297</v>
      </c>
      <c r="N251" s="37">
        <v>308</v>
      </c>
      <c r="O251" s="48">
        <f t="shared" si="92"/>
        <v>1426.12</v>
      </c>
      <c r="P251" s="49">
        <v>5556.35</v>
      </c>
      <c r="Q251" s="38" t="s">
        <v>196</v>
      </c>
      <c r="R251" s="37" t="e">
        <f t="shared" si="93"/>
        <v>#REF!</v>
      </c>
      <c r="S251" s="37" t="e">
        <f>IF(R251="OUI",IF(K251&gt;=360,K251-L251,IF(K251&lt;360,K251,0)))</f>
        <v>#REF!</v>
      </c>
      <c r="T251" s="37" t="e">
        <f t="shared" si="94"/>
        <v>#REF!</v>
      </c>
      <c r="U251" s="37" t="e">
        <f t="shared" si="95"/>
        <v>#REF!</v>
      </c>
      <c r="V251" s="37" t="e">
        <f t="shared" si="96"/>
        <v>#REF!</v>
      </c>
      <c r="W251" s="37" t="e">
        <f t="shared" si="97"/>
        <v>#REF!</v>
      </c>
      <c r="X251" s="37" t="e">
        <f t="shared" si="98"/>
        <v>#REF!</v>
      </c>
      <c r="Y251" s="37" t="e">
        <f t="shared" si="99"/>
        <v>#REF!</v>
      </c>
      <c r="Z251" s="37" t="e">
        <f t="shared" si="100"/>
        <v>#REF!</v>
      </c>
      <c r="AR251" s="41">
        <f t="shared" si="101"/>
        <v>4.630291666666667</v>
      </c>
      <c r="AS251" s="42">
        <f t="shared" si="103"/>
        <v>349</v>
      </c>
      <c r="AT251" s="50">
        <f t="shared" si="102"/>
        <v>1615.97</v>
      </c>
      <c r="AU251" s="50"/>
      <c r="AV251" s="50"/>
      <c r="AW251" s="50"/>
      <c r="AX251" s="50"/>
      <c r="AY251" s="51"/>
    </row>
    <row r="252" spans="1:51" ht="15">
      <c r="A252" s="37">
        <v>1</v>
      </c>
      <c r="B252" s="37">
        <v>0</v>
      </c>
      <c r="C252" s="38" t="s">
        <v>115</v>
      </c>
      <c r="D252" s="37" t="s">
        <v>79</v>
      </c>
      <c r="E252" s="37" t="s">
        <v>21</v>
      </c>
      <c r="F252" s="46" t="e">
        <f>IF(#REF!="","",IF(C252=#REF!,A252*360+B252*30,""))</f>
        <v>#REF!</v>
      </c>
      <c r="G252" s="46" t="e">
        <f t="shared" si="89"/>
        <v>#REF!</v>
      </c>
      <c r="H252" s="46" t="e">
        <f>IF(D252=#REF!,IF(C252=#REF!,Calcul_périodes!$AI$8,0))</f>
        <v>#REF!</v>
      </c>
      <c r="I252" s="46" t="e">
        <f>IF(D252=#REF!,IF(C252=#REF!,Calcul_périodes!$AI$16,0))</f>
        <v>#REF!</v>
      </c>
      <c r="J252" s="46" t="e">
        <f>IF(D252=#REF!,IF(C252=#REF!,Calcul_périodes!$AI$24,0))</f>
        <v>#REF!</v>
      </c>
      <c r="K252" s="46" t="e">
        <f t="shared" si="90"/>
        <v>#REF!</v>
      </c>
      <c r="L252" s="47" t="e">
        <f t="shared" si="91"/>
        <v>#REF!</v>
      </c>
      <c r="M252" s="37">
        <v>298</v>
      </c>
      <c r="N252" s="37">
        <v>309</v>
      </c>
      <c r="O252" s="48">
        <f t="shared" si="92"/>
        <v>1430.76</v>
      </c>
      <c r="P252" s="49">
        <v>5556.35</v>
      </c>
      <c r="Q252" s="38" t="s">
        <v>197</v>
      </c>
      <c r="R252" s="37" t="e">
        <f t="shared" si="93"/>
        <v>#REF!</v>
      </c>
      <c r="S252" s="37" t="e">
        <f aca="true" t="shared" si="108" ref="S252:S261">IF(R252="OUI",IF(K252&gt;=360,K252-L252,IF(K252&lt;360,K252,0)))</f>
        <v>#REF!</v>
      </c>
      <c r="T252" s="37" t="e">
        <f t="shared" si="94"/>
        <v>#REF!</v>
      </c>
      <c r="U252" s="37" t="e">
        <f t="shared" si="95"/>
        <v>#REF!</v>
      </c>
      <c r="V252" s="37" t="e">
        <f t="shared" si="96"/>
        <v>#REF!</v>
      </c>
      <c r="W252" s="37" t="e">
        <f t="shared" si="97"/>
        <v>#REF!</v>
      </c>
      <c r="X252" s="37" t="e">
        <f t="shared" si="98"/>
        <v>#REF!</v>
      </c>
      <c r="Y252" s="37" t="e">
        <f t="shared" si="99"/>
        <v>#REF!</v>
      </c>
      <c r="Z252" s="37" t="e">
        <f t="shared" si="100"/>
        <v>#REF!</v>
      </c>
      <c r="AR252" s="41">
        <f t="shared" si="101"/>
        <v>4.630291666666667</v>
      </c>
      <c r="AS252" s="42">
        <f t="shared" si="103"/>
        <v>350</v>
      </c>
      <c r="AT252" s="50">
        <f t="shared" si="102"/>
        <v>1620.6</v>
      </c>
      <c r="AU252" s="50"/>
      <c r="AV252" s="50"/>
      <c r="AW252" s="50"/>
      <c r="AX252" s="50"/>
      <c r="AY252" s="51"/>
    </row>
    <row r="253" spans="1:51" ht="15">
      <c r="A253" s="37">
        <v>2</v>
      </c>
      <c r="B253" s="37">
        <v>0</v>
      </c>
      <c r="C253" s="38" t="s">
        <v>115</v>
      </c>
      <c r="D253" s="37" t="s">
        <v>79</v>
      </c>
      <c r="E253" s="37" t="s">
        <v>22</v>
      </c>
      <c r="F253" s="46" t="e">
        <f>IF(#REF!="","",IF(C253=#REF!,A253*360+B253*30,""))</f>
        <v>#REF!</v>
      </c>
      <c r="G253" s="46" t="e">
        <f t="shared" si="89"/>
        <v>#REF!</v>
      </c>
      <c r="H253" s="46" t="e">
        <f>IF(D253=#REF!,IF(C253=#REF!,Calcul_périodes!$AI$8,0))</f>
        <v>#REF!</v>
      </c>
      <c r="I253" s="46" t="e">
        <f>IF(D253=#REF!,IF(C253=#REF!,Calcul_périodes!$AI$16,0))</f>
        <v>#REF!</v>
      </c>
      <c r="J253" s="46" t="e">
        <f>IF(D253=#REF!,IF(C253=#REF!,Calcul_périodes!$AI$24,0))</f>
        <v>#REF!</v>
      </c>
      <c r="K253" s="46" t="e">
        <f t="shared" si="90"/>
        <v>#REF!</v>
      </c>
      <c r="L253" s="47" t="e">
        <f t="shared" si="91"/>
        <v>#REF!</v>
      </c>
      <c r="M253" s="37">
        <v>299</v>
      </c>
      <c r="N253" s="37">
        <v>310</v>
      </c>
      <c r="O253" s="48">
        <f t="shared" si="92"/>
        <v>1435.39</v>
      </c>
      <c r="P253" s="49">
        <v>5556.35</v>
      </c>
      <c r="Q253" s="38" t="s">
        <v>198</v>
      </c>
      <c r="R253" s="37" t="e">
        <f t="shared" si="93"/>
        <v>#REF!</v>
      </c>
      <c r="S253" s="37" t="e">
        <f t="shared" si="108"/>
        <v>#REF!</v>
      </c>
      <c r="T253" s="37" t="e">
        <f t="shared" si="94"/>
        <v>#REF!</v>
      </c>
      <c r="U253" s="37" t="e">
        <f t="shared" si="95"/>
        <v>#REF!</v>
      </c>
      <c r="V253" s="37" t="e">
        <f t="shared" si="96"/>
        <v>#REF!</v>
      </c>
      <c r="W253" s="37" t="e">
        <f t="shared" si="97"/>
        <v>#REF!</v>
      </c>
      <c r="X253" s="37" t="e">
        <f t="shared" si="98"/>
        <v>#REF!</v>
      </c>
      <c r="Y253" s="37" t="e">
        <f t="shared" si="99"/>
        <v>#REF!</v>
      </c>
      <c r="Z253" s="37" t="e">
        <f t="shared" si="100"/>
        <v>#REF!</v>
      </c>
      <c r="AR253" s="41">
        <f t="shared" si="101"/>
        <v>4.630291666666667</v>
      </c>
      <c r="AS253" s="42">
        <f t="shared" si="103"/>
        <v>351</v>
      </c>
      <c r="AT253" s="50">
        <f t="shared" si="102"/>
        <v>1625.23</v>
      </c>
      <c r="AU253" s="50"/>
      <c r="AV253" s="50"/>
      <c r="AW253" s="50"/>
      <c r="AX253" s="50"/>
      <c r="AY253" s="51"/>
    </row>
    <row r="254" spans="1:51" ht="15">
      <c r="A254" s="37">
        <v>2</v>
      </c>
      <c r="B254" s="37">
        <v>0</v>
      </c>
      <c r="C254" s="38" t="s">
        <v>115</v>
      </c>
      <c r="D254" s="37" t="s">
        <v>79</v>
      </c>
      <c r="E254" s="37" t="s">
        <v>23</v>
      </c>
      <c r="F254" s="46" t="e">
        <f>IF(#REF!="","",IF(C254=#REF!,A254*360+B254*30,""))</f>
        <v>#REF!</v>
      </c>
      <c r="G254" s="46" t="e">
        <f t="shared" si="89"/>
        <v>#REF!</v>
      </c>
      <c r="H254" s="46" t="e">
        <f>IF(D254=#REF!,IF(C254=#REF!,Calcul_périodes!$AI$8,0))</f>
        <v>#REF!</v>
      </c>
      <c r="I254" s="46" t="e">
        <f>IF(D254=#REF!,IF(C254=#REF!,Calcul_périodes!$AI$16,0))</f>
        <v>#REF!</v>
      </c>
      <c r="J254" s="46" t="e">
        <f>IF(D254=#REF!,IF(C254=#REF!,Calcul_périodes!$AI$24,0))</f>
        <v>#REF!</v>
      </c>
      <c r="K254" s="46" t="e">
        <f t="shared" si="90"/>
        <v>#REF!</v>
      </c>
      <c r="L254" s="47" t="e">
        <f t="shared" si="91"/>
        <v>#REF!</v>
      </c>
      <c r="M254" s="37">
        <v>303</v>
      </c>
      <c r="N254" s="37">
        <v>311</v>
      </c>
      <c r="O254" s="48">
        <f t="shared" si="92"/>
        <v>1440.02</v>
      </c>
      <c r="P254" s="49">
        <v>5556.35</v>
      </c>
      <c r="Q254" s="38" t="s">
        <v>199</v>
      </c>
      <c r="R254" s="37" t="e">
        <f t="shared" si="93"/>
        <v>#REF!</v>
      </c>
      <c r="S254" s="37" t="e">
        <f t="shared" si="108"/>
        <v>#REF!</v>
      </c>
      <c r="T254" s="37" t="e">
        <f t="shared" si="94"/>
        <v>#REF!</v>
      </c>
      <c r="U254" s="37" t="e">
        <f t="shared" si="95"/>
        <v>#REF!</v>
      </c>
      <c r="V254" s="37" t="e">
        <f t="shared" si="96"/>
        <v>#REF!</v>
      </c>
      <c r="W254" s="37" t="e">
        <f t="shared" si="97"/>
        <v>#REF!</v>
      </c>
      <c r="X254" s="37" t="e">
        <f t="shared" si="98"/>
        <v>#REF!</v>
      </c>
      <c r="Y254" s="37" t="e">
        <f t="shared" si="99"/>
        <v>#REF!</v>
      </c>
      <c r="Z254" s="37" t="e">
        <f t="shared" si="100"/>
        <v>#REF!</v>
      </c>
      <c r="AR254" s="41">
        <f t="shared" si="101"/>
        <v>4.630291666666667</v>
      </c>
      <c r="AS254" s="42">
        <f t="shared" si="103"/>
        <v>352</v>
      </c>
      <c r="AT254" s="50">
        <f t="shared" si="102"/>
        <v>1629.86</v>
      </c>
      <c r="AU254" s="50"/>
      <c r="AV254" s="50"/>
      <c r="AW254" s="50"/>
      <c r="AX254" s="50"/>
      <c r="AY254" s="51"/>
    </row>
    <row r="255" spans="1:51" ht="15">
      <c r="A255" s="37">
        <v>3</v>
      </c>
      <c r="B255" s="37">
        <v>0</v>
      </c>
      <c r="C255" s="38" t="s">
        <v>115</v>
      </c>
      <c r="D255" s="37" t="s">
        <v>79</v>
      </c>
      <c r="E255" s="37" t="s">
        <v>24</v>
      </c>
      <c r="F255" s="46" t="e">
        <f>IF(#REF!="","",IF(C255=#REF!,A255*360+B255*30,""))</f>
        <v>#REF!</v>
      </c>
      <c r="G255" s="46" t="e">
        <f t="shared" si="89"/>
        <v>#REF!</v>
      </c>
      <c r="H255" s="46" t="e">
        <f>IF(D255=#REF!,IF(C255=#REF!,Calcul_périodes!$AI$8,0))</f>
        <v>#REF!</v>
      </c>
      <c r="I255" s="46" t="e">
        <f>IF(D255=#REF!,IF(C255=#REF!,Calcul_périodes!$AI$16,0))</f>
        <v>#REF!</v>
      </c>
      <c r="J255" s="46" t="e">
        <f>IF(D255=#REF!,IF(C255=#REF!,Calcul_périodes!$AI$24,0))</f>
        <v>#REF!</v>
      </c>
      <c r="K255" s="46" t="e">
        <f t="shared" si="90"/>
        <v>#REF!</v>
      </c>
      <c r="L255" s="47" t="e">
        <f t="shared" si="91"/>
        <v>#REF!</v>
      </c>
      <c r="M255" s="37">
        <v>310</v>
      </c>
      <c r="N255" s="37">
        <v>312</v>
      </c>
      <c r="O255" s="48">
        <f t="shared" si="92"/>
        <v>1444.65</v>
      </c>
      <c r="P255" s="49">
        <v>5556.35</v>
      </c>
      <c r="Q255" s="38" t="s">
        <v>200</v>
      </c>
      <c r="R255" s="37" t="e">
        <f t="shared" si="93"/>
        <v>#REF!</v>
      </c>
      <c r="S255" s="37" t="e">
        <f t="shared" si="108"/>
        <v>#REF!</v>
      </c>
      <c r="T255" s="37" t="e">
        <f t="shared" si="94"/>
        <v>#REF!</v>
      </c>
      <c r="U255" s="37" t="e">
        <f t="shared" si="95"/>
        <v>#REF!</v>
      </c>
      <c r="V255" s="37" t="e">
        <f t="shared" si="96"/>
        <v>#REF!</v>
      </c>
      <c r="W255" s="37" t="e">
        <f t="shared" si="97"/>
        <v>#REF!</v>
      </c>
      <c r="X255" s="37" t="e">
        <f t="shared" si="98"/>
        <v>#REF!</v>
      </c>
      <c r="Y255" s="37" t="e">
        <f t="shared" si="99"/>
        <v>#REF!</v>
      </c>
      <c r="Z255" s="37" t="e">
        <f t="shared" si="100"/>
        <v>#REF!</v>
      </c>
      <c r="AR255" s="41">
        <f t="shared" si="101"/>
        <v>4.630291666666667</v>
      </c>
      <c r="AS255" s="42">
        <f t="shared" si="103"/>
        <v>353</v>
      </c>
      <c r="AT255" s="50">
        <f t="shared" si="102"/>
        <v>1634.49</v>
      </c>
      <c r="AU255" s="50"/>
      <c r="AV255" s="50"/>
      <c r="AW255" s="50"/>
      <c r="AX255" s="50"/>
      <c r="AY255" s="51"/>
    </row>
    <row r="256" spans="1:51" ht="15">
      <c r="A256" s="37">
        <v>3</v>
      </c>
      <c r="B256" s="37">
        <v>0</v>
      </c>
      <c r="C256" s="38" t="s">
        <v>115</v>
      </c>
      <c r="D256" s="37" t="s">
        <v>79</v>
      </c>
      <c r="E256" s="37" t="s">
        <v>25</v>
      </c>
      <c r="F256" s="46" t="e">
        <f>IF(#REF!="","",IF(C256=#REF!,A256*360+B256*30,""))</f>
        <v>#REF!</v>
      </c>
      <c r="G256" s="46" t="e">
        <f t="shared" si="89"/>
        <v>#REF!</v>
      </c>
      <c r="H256" s="46" t="e">
        <f>IF(D256=#REF!,IF(C256=#REF!,Calcul_périodes!$AI$8,0))</f>
        <v>#REF!</v>
      </c>
      <c r="I256" s="46" t="e">
        <f>IF(D256=#REF!,IF(C256=#REF!,Calcul_périodes!$AI$16,0))</f>
        <v>#REF!</v>
      </c>
      <c r="J256" s="46" t="e">
        <f>IF(D256=#REF!,IF(C256=#REF!,Calcul_périodes!$AI$24,0))</f>
        <v>#REF!</v>
      </c>
      <c r="K256" s="46" t="e">
        <f t="shared" si="90"/>
        <v>#REF!</v>
      </c>
      <c r="L256" s="47" t="e">
        <f t="shared" si="91"/>
        <v>#REF!</v>
      </c>
      <c r="M256" s="37">
        <v>318</v>
      </c>
      <c r="N256" s="37">
        <v>313</v>
      </c>
      <c r="O256" s="48">
        <f t="shared" si="92"/>
        <v>1449.28</v>
      </c>
      <c r="P256" s="49">
        <v>5556.35</v>
      </c>
      <c r="Q256" s="38" t="s">
        <v>201</v>
      </c>
      <c r="R256" s="37" t="e">
        <f t="shared" si="93"/>
        <v>#REF!</v>
      </c>
      <c r="S256" s="37" t="e">
        <f t="shared" si="108"/>
        <v>#REF!</v>
      </c>
      <c r="T256" s="37" t="e">
        <f t="shared" si="94"/>
        <v>#REF!</v>
      </c>
      <c r="U256" s="37" t="e">
        <f t="shared" si="95"/>
        <v>#REF!</v>
      </c>
      <c r="V256" s="37" t="e">
        <f t="shared" si="96"/>
        <v>#REF!</v>
      </c>
      <c r="W256" s="37" t="e">
        <f t="shared" si="97"/>
        <v>#REF!</v>
      </c>
      <c r="X256" s="37" t="e">
        <f t="shared" si="98"/>
        <v>#REF!</v>
      </c>
      <c r="Y256" s="37" t="e">
        <f t="shared" si="99"/>
        <v>#REF!</v>
      </c>
      <c r="Z256" s="37" t="e">
        <f t="shared" si="100"/>
        <v>#REF!</v>
      </c>
      <c r="AR256" s="41">
        <f t="shared" si="101"/>
        <v>4.630291666666667</v>
      </c>
      <c r="AS256" s="42">
        <f t="shared" si="103"/>
        <v>354</v>
      </c>
      <c r="AT256" s="50">
        <f t="shared" si="102"/>
        <v>1639.12</v>
      </c>
      <c r="AU256" s="50"/>
      <c r="AV256" s="50"/>
      <c r="AW256" s="50"/>
      <c r="AX256" s="50"/>
      <c r="AY256" s="51"/>
    </row>
    <row r="257" spans="1:51" ht="15">
      <c r="A257" s="37">
        <v>3</v>
      </c>
      <c r="B257" s="37">
        <v>0</v>
      </c>
      <c r="C257" s="38" t="s">
        <v>115</v>
      </c>
      <c r="D257" s="37" t="s">
        <v>79</v>
      </c>
      <c r="E257" s="37" t="s">
        <v>26</v>
      </c>
      <c r="F257" s="46" t="e">
        <f>IF(#REF!="","",IF(C257=#REF!,A257*360+B257*30,""))</f>
        <v>#REF!</v>
      </c>
      <c r="G257" s="46" t="e">
        <f t="shared" si="89"/>
        <v>#REF!</v>
      </c>
      <c r="H257" s="46" t="e">
        <f>IF(D257=#REF!,IF(C257=#REF!,Calcul_périodes!$AI$8,0))</f>
        <v>#REF!</v>
      </c>
      <c r="I257" s="46" t="e">
        <f>IF(D257=#REF!,IF(C257=#REF!,Calcul_périodes!$AI$16,0))</f>
        <v>#REF!</v>
      </c>
      <c r="J257" s="46" t="e">
        <f>IF(D257=#REF!,IF(C257=#REF!,Calcul_périodes!$AI$24,0))</f>
        <v>#REF!</v>
      </c>
      <c r="K257" s="46" t="e">
        <f t="shared" si="90"/>
        <v>#REF!</v>
      </c>
      <c r="L257" s="47" t="e">
        <f t="shared" si="91"/>
        <v>#REF!</v>
      </c>
      <c r="M257" s="37">
        <v>328</v>
      </c>
      <c r="N257" s="37">
        <v>315</v>
      </c>
      <c r="O257" s="48">
        <f t="shared" si="92"/>
        <v>1458.54</v>
      </c>
      <c r="P257" s="49">
        <v>5556.35</v>
      </c>
      <c r="Q257" s="38" t="s">
        <v>202</v>
      </c>
      <c r="R257" s="37" t="e">
        <f t="shared" si="93"/>
        <v>#REF!</v>
      </c>
      <c r="S257" s="37" t="e">
        <f t="shared" si="108"/>
        <v>#REF!</v>
      </c>
      <c r="T257" s="37" t="e">
        <f t="shared" si="94"/>
        <v>#REF!</v>
      </c>
      <c r="U257" s="37" t="e">
        <f t="shared" si="95"/>
        <v>#REF!</v>
      </c>
      <c r="V257" s="37" t="e">
        <f t="shared" si="96"/>
        <v>#REF!</v>
      </c>
      <c r="W257" s="37" t="e">
        <f t="shared" si="97"/>
        <v>#REF!</v>
      </c>
      <c r="X257" s="37" t="e">
        <f t="shared" si="98"/>
        <v>#REF!</v>
      </c>
      <c r="Y257" s="37" t="e">
        <f t="shared" si="99"/>
        <v>#REF!</v>
      </c>
      <c r="Z257" s="37" t="e">
        <f t="shared" si="100"/>
        <v>#REF!</v>
      </c>
      <c r="AR257" s="41">
        <f t="shared" si="101"/>
        <v>4.630291666666667</v>
      </c>
      <c r="AS257" s="42">
        <f t="shared" si="103"/>
        <v>355</v>
      </c>
      <c r="AT257" s="50">
        <f t="shared" si="102"/>
        <v>1643.75</v>
      </c>
      <c r="AU257" s="50"/>
      <c r="AV257" s="50"/>
      <c r="AW257" s="50"/>
      <c r="AX257" s="50"/>
      <c r="AY257" s="51"/>
    </row>
    <row r="258" spans="1:51" ht="15">
      <c r="A258" s="37">
        <v>4</v>
      </c>
      <c r="B258" s="37">
        <v>0</v>
      </c>
      <c r="C258" s="38" t="s">
        <v>115</v>
      </c>
      <c r="D258" s="37" t="s">
        <v>79</v>
      </c>
      <c r="E258" s="37" t="s">
        <v>27</v>
      </c>
      <c r="F258" s="46" t="e">
        <f>IF(#REF!="","",IF(C258=#REF!,A258*360+B258*30,""))</f>
        <v>#REF!</v>
      </c>
      <c r="G258" s="46" t="e">
        <f t="shared" si="89"/>
        <v>#REF!</v>
      </c>
      <c r="H258" s="46" t="e">
        <f>IF(D258=#REF!,IF(C258=#REF!,Calcul_périodes!$AI$8,0))</f>
        <v>#REF!</v>
      </c>
      <c r="I258" s="46" t="e">
        <f>IF(D258=#REF!,IF(C258=#REF!,Calcul_périodes!$AI$16,0))</f>
        <v>#REF!</v>
      </c>
      <c r="J258" s="46" t="e">
        <f>IF(D258=#REF!,IF(C258=#REF!,Calcul_périodes!$AI$24,0))</f>
        <v>#REF!</v>
      </c>
      <c r="K258" s="46" t="e">
        <f t="shared" si="90"/>
        <v>#REF!</v>
      </c>
      <c r="L258" s="47" t="e">
        <f t="shared" si="91"/>
        <v>#REF!</v>
      </c>
      <c r="M258" s="37">
        <v>337</v>
      </c>
      <c r="N258" s="37">
        <v>319</v>
      </c>
      <c r="O258" s="48">
        <f t="shared" si="92"/>
        <v>1477.06</v>
      </c>
      <c r="P258" s="49">
        <v>5556.35</v>
      </c>
      <c r="Q258" s="38" t="s">
        <v>203</v>
      </c>
      <c r="R258" s="37" t="e">
        <f t="shared" si="93"/>
        <v>#REF!</v>
      </c>
      <c r="S258" s="37" t="e">
        <f t="shared" si="108"/>
        <v>#REF!</v>
      </c>
      <c r="T258" s="37" t="e">
        <f t="shared" si="94"/>
        <v>#REF!</v>
      </c>
      <c r="U258" s="37" t="e">
        <f t="shared" si="95"/>
        <v>#REF!</v>
      </c>
      <c r="V258" s="37" t="e">
        <f t="shared" si="96"/>
        <v>#REF!</v>
      </c>
      <c r="W258" s="37" t="e">
        <f t="shared" si="97"/>
        <v>#REF!</v>
      </c>
      <c r="X258" s="37" t="e">
        <f t="shared" si="98"/>
        <v>#REF!</v>
      </c>
      <c r="Y258" s="37" t="e">
        <f t="shared" si="99"/>
        <v>#REF!</v>
      </c>
      <c r="Z258" s="37" t="e">
        <f t="shared" si="100"/>
        <v>#REF!</v>
      </c>
      <c r="AR258" s="41">
        <f t="shared" si="101"/>
        <v>4.630291666666667</v>
      </c>
      <c r="AS258" s="42">
        <f t="shared" si="103"/>
        <v>356</v>
      </c>
      <c r="AT258" s="50">
        <f t="shared" si="102"/>
        <v>1648.38</v>
      </c>
      <c r="AU258" s="50"/>
      <c r="AV258" s="50"/>
      <c r="AW258" s="50"/>
      <c r="AX258" s="50"/>
      <c r="AY258" s="51"/>
    </row>
    <row r="259" spans="1:51" ht="15">
      <c r="A259" s="37">
        <v>4</v>
      </c>
      <c r="B259" s="37">
        <v>0</v>
      </c>
      <c r="C259" s="38" t="s">
        <v>115</v>
      </c>
      <c r="D259" s="37" t="s">
        <v>79</v>
      </c>
      <c r="E259" s="37" t="s">
        <v>28</v>
      </c>
      <c r="F259" s="46" t="e">
        <f>IF(#REF!="","",IF(C259=#REF!,A259*360+B259*30,""))</f>
        <v>#REF!</v>
      </c>
      <c r="G259" s="46" t="e">
        <f aca="true" t="shared" si="109" ref="G259:G322">IF(F259="","",G258+F259)</f>
        <v>#REF!</v>
      </c>
      <c r="H259" s="46" t="e">
        <f>IF(D259=#REF!,IF(C259=#REF!,Calcul_périodes!$AI$8,0))</f>
        <v>#REF!</v>
      </c>
      <c r="I259" s="46" t="e">
        <f>IF(D259=#REF!,IF(C259=#REF!,Calcul_périodes!$AI$16,0))</f>
        <v>#REF!</v>
      </c>
      <c r="J259" s="46" t="e">
        <f>IF(D259=#REF!,IF(C259=#REF!,Calcul_périodes!$AI$24,0))</f>
        <v>#REF!</v>
      </c>
      <c r="K259" s="46" t="e">
        <f aca="true" t="shared" si="110" ref="K259:K322">IF(F259="","",H259+I259+J259)</f>
        <v>#REF!</v>
      </c>
      <c r="L259" s="47" t="e">
        <f aca="true" t="shared" si="111" ref="L259:L322">IF(G259="","",IF(K259&lt;360,360,VLOOKUP(K259,$G$2:$G$800,1,TRUE)))</f>
        <v>#REF!</v>
      </c>
      <c r="M259" s="37">
        <v>348</v>
      </c>
      <c r="N259" s="37">
        <v>326</v>
      </c>
      <c r="O259" s="48">
        <f aca="true" t="shared" si="112" ref="O259:O322">ROUNDDOWN(N259*P259/12/100,2)</f>
        <v>1509.47</v>
      </c>
      <c r="P259" s="49">
        <v>5556.35</v>
      </c>
      <c r="Q259" s="38" t="s">
        <v>204</v>
      </c>
      <c r="R259" s="37" t="e">
        <f aca="true" t="shared" si="113" ref="R259:R322">IF(K259="","",IF(AND(K259&gt;=G259,K259&lt;=G260),"OUI","NON"))</f>
        <v>#REF!</v>
      </c>
      <c r="S259" s="37" t="e">
        <f t="shared" si="108"/>
        <v>#REF!</v>
      </c>
      <c r="T259" s="37" t="e">
        <f aca="true" t="shared" si="114" ref="T259:T322">INT(S259/360)</f>
        <v>#REF!</v>
      </c>
      <c r="U259" s="37" t="e">
        <f aca="true" t="shared" si="115" ref="U259:U322">INT((S259-T259*360)/30)</f>
        <v>#REF!</v>
      </c>
      <c r="V259" s="37" t="e">
        <f aca="true" t="shared" si="116" ref="V259:V322">INT(S259-T259*360-U259*30)</f>
        <v>#REF!</v>
      </c>
      <c r="W259" s="37" t="e">
        <f aca="true" t="shared" si="117" ref="W259:W322">IF(X259&gt;12,T259+1,T259)</f>
        <v>#REF!</v>
      </c>
      <c r="X259" s="37" t="e">
        <f aca="true" t="shared" si="118" ref="X259:X322">IF(V259&gt;=30,U259+1,U259)</f>
        <v>#REF!</v>
      </c>
      <c r="Y259" s="37" t="e">
        <f aca="true" t="shared" si="119" ref="Y259:Y322">IF(V259&gt;=30,0,V259)</f>
        <v>#REF!</v>
      </c>
      <c r="Z259" s="37" t="e">
        <f aca="true" t="shared" si="120" ref="Z259:Z322">CONCATENATE(W259," an(s) ",X259," mois ",Y259," jour(s)")</f>
        <v>#REF!</v>
      </c>
      <c r="AR259" s="41">
        <f aca="true" t="shared" si="121" ref="AR259:AR322">5556.35/12/100</f>
        <v>4.630291666666667</v>
      </c>
      <c r="AS259" s="42">
        <f t="shared" si="103"/>
        <v>357</v>
      </c>
      <c r="AT259" s="50">
        <f aca="true" t="shared" si="122" ref="AT259:AT322">ROUNDDOWN(AS259*AR259,2)</f>
        <v>1653.01</v>
      </c>
      <c r="AU259" s="50"/>
      <c r="AV259" s="50"/>
      <c r="AW259" s="50"/>
      <c r="AX259" s="50"/>
      <c r="AY259" s="51"/>
    </row>
    <row r="260" spans="1:51" ht="15">
      <c r="A260" s="37">
        <v>4</v>
      </c>
      <c r="B260" s="37">
        <v>0</v>
      </c>
      <c r="C260" s="38" t="s">
        <v>115</v>
      </c>
      <c r="D260" s="37" t="s">
        <v>79</v>
      </c>
      <c r="E260" s="37" t="s">
        <v>29</v>
      </c>
      <c r="F260" s="46" t="e">
        <f>IF(#REF!="","",IF(C260=#REF!,A260*360+B260*30,""))</f>
        <v>#REF!</v>
      </c>
      <c r="G260" s="46" t="e">
        <f t="shared" si="109"/>
        <v>#REF!</v>
      </c>
      <c r="H260" s="46" t="e">
        <f>IF(D260=#REF!,IF(C260=#REF!,Calcul_périodes!$AI$8,0))</f>
        <v>#REF!</v>
      </c>
      <c r="I260" s="46" t="e">
        <f>IF(D260=#REF!,IF(C260=#REF!,Calcul_périodes!$AI$16,0))</f>
        <v>#REF!</v>
      </c>
      <c r="J260" s="46" t="e">
        <f>IF(D260=#REF!,IF(C260=#REF!,Calcul_périodes!$AI$24,0))</f>
        <v>#REF!</v>
      </c>
      <c r="K260" s="46" t="e">
        <f t="shared" si="110"/>
        <v>#REF!</v>
      </c>
      <c r="L260" s="47" t="e">
        <f t="shared" si="111"/>
        <v>#REF!</v>
      </c>
      <c r="M260" s="37">
        <v>364</v>
      </c>
      <c r="N260" s="37">
        <v>338</v>
      </c>
      <c r="O260" s="48">
        <f t="shared" si="112"/>
        <v>1565.03</v>
      </c>
      <c r="P260" s="49">
        <v>5556.35</v>
      </c>
      <c r="Q260" s="38" t="s">
        <v>205</v>
      </c>
      <c r="R260" s="37" t="e">
        <f t="shared" si="113"/>
        <v>#REF!</v>
      </c>
      <c r="S260" s="37" t="e">
        <f t="shared" si="108"/>
        <v>#REF!</v>
      </c>
      <c r="T260" s="37" t="e">
        <f t="shared" si="114"/>
        <v>#REF!</v>
      </c>
      <c r="U260" s="37" t="e">
        <f t="shared" si="115"/>
        <v>#REF!</v>
      </c>
      <c r="V260" s="37" t="e">
        <f t="shared" si="116"/>
        <v>#REF!</v>
      </c>
      <c r="W260" s="37" t="e">
        <f t="shared" si="117"/>
        <v>#REF!</v>
      </c>
      <c r="X260" s="37" t="e">
        <f t="shared" si="118"/>
        <v>#REF!</v>
      </c>
      <c r="Y260" s="37" t="e">
        <f t="shared" si="119"/>
        <v>#REF!</v>
      </c>
      <c r="Z260" s="37" t="e">
        <f t="shared" si="120"/>
        <v>#REF!</v>
      </c>
      <c r="AR260" s="41">
        <f t="shared" si="121"/>
        <v>4.630291666666667</v>
      </c>
      <c r="AS260" s="42">
        <f aca="true" t="shared" si="123" ref="AS260:AS323">AS259+1</f>
        <v>358</v>
      </c>
      <c r="AT260" s="50">
        <f t="shared" si="122"/>
        <v>1657.64</v>
      </c>
      <c r="AU260" s="50"/>
      <c r="AV260" s="50"/>
      <c r="AW260" s="50"/>
      <c r="AX260" s="50"/>
      <c r="AY260" s="51"/>
    </row>
    <row r="261" spans="1:51" ht="15">
      <c r="A261" s="37">
        <v>4</v>
      </c>
      <c r="B261" s="37">
        <v>0</v>
      </c>
      <c r="C261" s="38" t="s">
        <v>115</v>
      </c>
      <c r="D261" s="37" t="s">
        <v>79</v>
      </c>
      <c r="E261" s="37" t="s">
        <v>30</v>
      </c>
      <c r="F261" s="46" t="e">
        <f>IF(#REF!="","",IF(C261=#REF!,A261*360+B261*30,""))</f>
        <v>#REF!</v>
      </c>
      <c r="G261" s="46" t="e">
        <f t="shared" si="109"/>
        <v>#REF!</v>
      </c>
      <c r="H261" s="46" t="e">
        <f>IF(D261=#REF!,IF(C261=#REF!,Calcul_périodes!$AI$8,0))</f>
        <v>#REF!</v>
      </c>
      <c r="I261" s="46" t="e">
        <f>IF(D261=#REF!,IF(C261=#REF!,Calcul_périodes!$AI$16,0))</f>
        <v>#REF!</v>
      </c>
      <c r="J261" s="46" t="e">
        <f>IF(D261=#REF!,IF(C261=#REF!,Calcul_périodes!$AI$24,0))</f>
        <v>#REF!</v>
      </c>
      <c r="K261" s="46" t="e">
        <f t="shared" si="110"/>
        <v>#REF!</v>
      </c>
      <c r="L261" s="47" t="e">
        <f t="shared" si="111"/>
        <v>#REF!</v>
      </c>
      <c r="M261" s="37">
        <v>388</v>
      </c>
      <c r="N261" s="37">
        <v>355</v>
      </c>
      <c r="O261" s="48">
        <f t="shared" si="112"/>
        <v>1643.75</v>
      </c>
      <c r="P261" s="49">
        <v>5556.35</v>
      </c>
      <c r="Q261" s="38" t="s">
        <v>206</v>
      </c>
      <c r="R261" s="37" t="e">
        <f t="shared" si="113"/>
        <v>#REF!</v>
      </c>
      <c r="S261" s="37" t="e">
        <f t="shared" si="108"/>
        <v>#REF!</v>
      </c>
      <c r="T261" s="37" t="e">
        <f t="shared" si="114"/>
        <v>#REF!</v>
      </c>
      <c r="U261" s="37" t="e">
        <f t="shared" si="115"/>
        <v>#REF!</v>
      </c>
      <c r="V261" s="37" t="e">
        <f t="shared" si="116"/>
        <v>#REF!</v>
      </c>
      <c r="W261" s="37" t="e">
        <f t="shared" si="117"/>
        <v>#REF!</v>
      </c>
      <c r="X261" s="37" t="e">
        <f t="shared" si="118"/>
        <v>#REF!</v>
      </c>
      <c r="Y261" s="37" t="e">
        <f t="shared" si="119"/>
        <v>#REF!</v>
      </c>
      <c r="Z261" s="37" t="e">
        <f t="shared" si="120"/>
        <v>#REF!</v>
      </c>
      <c r="AR261" s="41">
        <f t="shared" si="121"/>
        <v>4.630291666666667</v>
      </c>
      <c r="AS261" s="42">
        <f t="shared" si="123"/>
        <v>359</v>
      </c>
      <c r="AT261" s="50">
        <f t="shared" si="122"/>
        <v>1662.27</v>
      </c>
      <c r="AU261" s="50"/>
      <c r="AV261" s="50"/>
      <c r="AW261" s="50"/>
      <c r="AX261" s="50"/>
      <c r="AY261" s="51"/>
    </row>
    <row r="262" spans="1:51" ht="15">
      <c r="A262" s="37">
        <v>0</v>
      </c>
      <c r="B262" s="37">
        <v>0</v>
      </c>
      <c r="C262" s="38" t="s">
        <v>102</v>
      </c>
      <c r="D262" s="37" t="s">
        <v>80</v>
      </c>
      <c r="E262" s="37" t="s">
        <v>32</v>
      </c>
      <c r="F262" s="46" t="e">
        <f>IF(#REF!="","",IF(C262=#REF!,A262*360+B262*30,""))</f>
        <v>#REF!</v>
      </c>
      <c r="G262" s="46" t="e">
        <f>F262</f>
        <v>#REF!</v>
      </c>
      <c r="H262" s="46" t="e">
        <f>IF(D262=#REF!,IF(C262=#REF!,Calcul_périodes!$AI$8,0))</f>
        <v>#REF!</v>
      </c>
      <c r="I262" s="46" t="e">
        <f>IF(D262=#REF!,IF(C262=#REF!,Calcul_périodes!$AI$16,0))</f>
        <v>#REF!</v>
      </c>
      <c r="J262" s="46" t="e">
        <f>IF(D262=#REF!,IF(C262=#REF!,Calcul_périodes!$AI$24,0))</f>
        <v>#REF!</v>
      </c>
      <c r="K262" s="46" t="e">
        <f t="shared" si="110"/>
        <v>#REF!</v>
      </c>
      <c r="L262" s="47" t="e">
        <f t="shared" si="111"/>
        <v>#REF!</v>
      </c>
      <c r="M262" s="37">
        <v>379</v>
      </c>
      <c r="N262" s="37">
        <v>349</v>
      </c>
      <c r="O262" s="48">
        <f t="shared" si="112"/>
        <v>1615.97</v>
      </c>
      <c r="P262" s="49">
        <v>5556.35</v>
      </c>
      <c r="Q262" s="38" t="s">
        <v>196</v>
      </c>
      <c r="R262" s="37" t="e">
        <f t="shared" si="113"/>
        <v>#REF!</v>
      </c>
      <c r="S262" s="37" t="e">
        <f>IF(R262="OUI",IF(K262&gt;=360,K262-L262,IF(K262&lt;360,K262,0)))</f>
        <v>#REF!</v>
      </c>
      <c r="T262" s="37" t="e">
        <f t="shared" si="114"/>
        <v>#REF!</v>
      </c>
      <c r="U262" s="37" t="e">
        <f t="shared" si="115"/>
        <v>#REF!</v>
      </c>
      <c r="V262" s="37" t="e">
        <f t="shared" si="116"/>
        <v>#REF!</v>
      </c>
      <c r="W262" s="37" t="e">
        <f t="shared" si="117"/>
        <v>#REF!</v>
      </c>
      <c r="X262" s="37" t="e">
        <f t="shared" si="118"/>
        <v>#REF!</v>
      </c>
      <c r="Y262" s="37" t="e">
        <f t="shared" si="119"/>
        <v>#REF!</v>
      </c>
      <c r="Z262" s="37" t="e">
        <f t="shared" si="120"/>
        <v>#REF!</v>
      </c>
      <c r="AR262" s="41">
        <f t="shared" si="121"/>
        <v>4.630291666666667</v>
      </c>
      <c r="AS262" s="42">
        <f t="shared" si="123"/>
        <v>360</v>
      </c>
      <c r="AT262" s="50">
        <f t="shared" si="122"/>
        <v>1666.9</v>
      </c>
      <c r="AU262" s="50"/>
      <c r="AV262" s="50"/>
      <c r="AW262" s="50"/>
      <c r="AX262" s="50"/>
      <c r="AY262" s="51"/>
    </row>
    <row r="263" spans="1:51" ht="15">
      <c r="A263" s="37">
        <v>1</v>
      </c>
      <c r="B263" s="37">
        <v>0</v>
      </c>
      <c r="C263" s="38" t="s">
        <v>102</v>
      </c>
      <c r="D263" s="37" t="s">
        <v>80</v>
      </c>
      <c r="E263" s="37" t="s">
        <v>21</v>
      </c>
      <c r="F263" s="46" t="e">
        <f>IF(#REF!="","",IF(C263=#REF!,A263*360+B263*30,""))</f>
        <v>#REF!</v>
      </c>
      <c r="G263" s="46" t="e">
        <f t="shared" si="109"/>
        <v>#REF!</v>
      </c>
      <c r="H263" s="46" t="e">
        <f>IF(D263=#REF!,IF(C263=#REF!,Calcul_périodes!$AI$8,0))</f>
        <v>#REF!</v>
      </c>
      <c r="I263" s="46" t="e">
        <f>IF(D263=#REF!,IF(C263=#REF!,Calcul_périodes!$AI$16,0))</f>
        <v>#REF!</v>
      </c>
      <c r="J263" s="46" t="e">
        <f>IF(D263=#REF!,IF(C263=#REF!,Calcul_périodes!$AI$24,0))</f>
        <v>#REF!</v>
      </c>
      <c r="K263" s="46" t="e">
        <f t="shared" si="110"/>
        <v>#REF!</v>
      </c>
      <c r="L263" s="47" t="e">
        <f t="shared" si="111"/>
        <v>#REF!</v>
      </c>
      <c r="M263" s="37">
        <v>420</v>
      </c>
      <c r="N263" s="37">
        <v>373</v>
      </c>
      <c r="O263" s="48">
        <f t="shared" si="112"/>
        <v>1727.09</v>
      </c>
      <c r="P263" s="49">
        <v>5556.35</v>
      </c>
      <c r="Q263" s="38" t="s">
        <v>197</v>
      </c>
      <c r="R263" s="37" t="e">
        <f t="shared" si="113"/>
        <v>#REF!</v>
      </c>
      <c r="S263" s="37" t="e">
        <f aca="true" t="shared" si="124" ref="S263:S269">IF(R263="OUI",IF(K263&gt;=360,K263-L263,IF(K263&lt;360,K263,0)))</f>
        <v>#REF!</v>
      </c>
      <c r="T263" s="37" t="e">
        <f t="shared" si="114"/>
        <v>#REF!</v>
      </c>
      <c r="U263" s="37" t="e">
        <f t="shared" si="115"/>
        <v>#REF!</v>
      </c>
      <c r="V263" s="37" t="e">
        <f t="shared" si="116"/>
        <v>#REF!</v>
      </c>
      <c r="W263" s="37" t="e">
        <f t="shared" si="117"/>
        <v>#REF!</v>
      </c>
      <c r="X263" s="37" t="e">
        <f t="shared" si="118"/>
        <v>#REF!</v>
      </c>
      <c r="Y263" s="37" t="e">
        <f t="shared" si="119"/>
        <v>#REF!</v>
      </c>
      <c r="Z263" s="37" t="e">
        <f t="shared" si="120"/>
        <v>#REF!</v>
      </c>
      <c r="AR263" s="41">
        <f t="shared" si="121"/>
        <v>4.630291666666667</v>
      </c>
      <c r="AS263" s="42">
        <f t="shared" si="123"/>
        <v>361</v>
      </c>
      <c r="AT263" s="50">
        <f t="shared" si="122"/>
        <v>1671.53</v>
      </c>
      <c r="AU263" s="50"/>
      <c r="AV263" s="50"/>
      <c r="AW263" s="50"/>
      <c r="AX263" s="50"/>
      <c r="AY263" s="51"/>
    </row>
    <row r="264" spans="1:51" ht="15">
      <c r="A264" s="37">
        <v>2</v>
      </c>
      <c r="B264" s="37">
        <v>2</v>
      </c>
      <c r="C264" s="38" t="s">
        <v>102</v>
      </c>
      <c r="D264" s="37" t="s">
        <v>80</v>
      </c>
      <c r="E264" s="37" t="s">
        <v>22</v>
      </c>
      <c r="F264" s="46" t="e">
        <f>IF(#REF!="","",IF(C264=#REF!,A264*360+B264*30,""))</f>
        <v>#REF!</v>
      </c>
      <c r="G264" s="46" t="e">
        <f t="shared" si="109"/>
        <v>#REF!</v>
      </c>
      <c r="H264" s="46" t="e">
        <f>IF(D264=#REF!,IF(C264=#REF!,Calcul_périodes!$AI$8,0))</f>
        <v>#REF!</v>
      </c>
      <c r="I264" s="46" t="e">
        <f>IF(D264=#REF!,IF(C264=#REF!,Calcul_périodes!$AI$16,0))</f>
        <v>#REF!</v>
      </c>
      <c r="J264" s="46" t="e">
        <f>IF(D264=#REF!,IF(C264=#REF!,Calcul_périodes!$AI$24,0))</f>
        <v>#REF!</v>
      </c>
      <c r="K264" s="46" t="e">
        <f t="shared" si="110"/>
        <v>#REF!</v>
      </c>
      <c r="L264" s="47" t="e">
        <f t="shared" si="111"/>
        <v>#REF!</v>
      </c>
      <c r="M264" s="37">
        <v>450</v>
      </c>
      <c r="N264" s="37">
        <v>395</v>
      </c>
      <c r="O264" s="48">
        <f t="shared" si="112"/>
        <v>1828.96</v>
      </c>
      <c r="P264" s="49">
        <v>5556.35</v>
      </c>
      <c r="Q264" s="38" t="s">
        <v>198</v>
      </c>
      <c r="R264" s="37" t="e">
        <f t="shared" si="113"/>
        <v>#REF!</v>
      </c>
      <c r="S264" s="37" t="e">
        <f t="shared" si="124"/>
        <v>#REF!</v>
      </c>
      <c r="T264" s="37" t="e">
        <f t="shared" si="114"/>
        <v>#REF!</v>
      </c>
      <c r="U264" s="37" t="e">
        <f t="shared" si="115"/>
        <v>#REF!</v>
      </c>
      <c r="V264" s="37" t="e">
        <f t="shared" si="116"/>
        <v>#REF!</v>
      </c>
      <c r="W264" s="37" t="e">
        <f t="shared" si="117"/>
        <v>#REF!</v>
      </c>
      <c r="X264" s="37" t="e">
        <f t="shared" si="118"/>
        <v>#REF!</v>
      </c>
      <c r="Y264" s="37" t="e">
        <f t="shared" si="119"/>
        <v>#REF!</v>
      </c>
      <c r="Z264" s="37" t="e">
        <f t="shared" si="120"/>
        <v>#REF!</v>
      </c>
      <c r="AR264" s="41">
        <f t="shared" si="121"/>
        <v>4.630291666666667</v>
      </c>
      <c r="AS264" s="42">
        <f t="shared" si="123"/>
        <v>362</v>
      </c>
      <c r="AT264" s="50">
        <f t="shared" si="122"/>
        <v>1676.16</v>
      </c>
      <c r="AU264" s="50"/>
      <c r="AV264" s="50"/>
      <c r="AW264" s="50"/>
      <c r="AX264" s="50"/>
      <c r="AY264" s="51"/>
    </row>
    <row r="265" spans="1:51" ht="15">
      <c r="A265" s="37">
        <v>2</v>
      </c>
      <c r="B265" s="37">
        <v>2</v>
      </c>
      <c r="C265" s="38" t="s">
        <v>102</v>
      </c>
      <c r="D265" s="37" t="s">
        <v>80</v>
      </c>
      <c r="E265" s="37" t="s">
        <v>23</v>
      </c>
      <c r="F265" s="46" t="e">
        <f>IF(#REF!="","",IF(C265=#REF!,A265*360+B265*30,""))</f>
        <v>#REF!</v>
      </c>
      <c r="G265" s="46" t="e">
        <f t="shared" si="109"/>
        <v>#REF!</v>
      </c>
      <c r="H265" s="46" t="e">
        <f>IF(D265=#REF!,IF(C265=#REF!,Calcul_périodes!$AI$8,0))</f>
        <v>#REF!</v>
      </c>
      <c r="I265" s="46" t="e">
        <f>IF(D265=#REF!,IF(C265=#REF!,Calcul_périodes!$AI$16,0))</f>
        <v>#REF!</v>
      </c>
      <c r="J265" s="46" t="e">
        <f>IF(D265=#REF!,IF(C265=#REF!,Calcul_périodes!$AI$24,0))</f>
        <v>#REF!</v>
      </c>
      <c r="K265" s="46" t="e">
        <f t="shared" si="110"/>
        <v>#REF!</v>
      </c>
      <c r="L265" s="47" t="e">
        <f t="shared" si="111"/>
        <v>#REF!</v>
      </c>
      <c r="M265" s="37">
        <v>480</v>
      </c>
      <c r="N265" s="37">
        <v>416</v>
      </c>
      <c r="O265" s="48">
        <f t="shared" si="112"/>
        <v>1926.2</v>
      </c>
      <c r="P265" s="49">
        <v>5556.35</v>
      </c>
      <c r="Q265" s="38" t="s">
        <v>199</v>
      </c>
      <c r="R265" s="37" t="e">
        <f t="shared" si="113"/>
        <v>#REF!</v>
      </c>
      <c r="S265" s="37" t="e">
        <f t="shared" si="124"/>
        <v>#REF!</v>
      </c>
      <c r="T265" s="37" t="e">
        <f t="shared" si="114"/>
        <v>#REF!</v>
      </c>
      <c r="U265" s="37" t="e">
        <f t="shared" si="115"/>
        <v>#REF!</v>
      </c>
      <c r="V265" s="37" t="e">
        <f t="shared" si="116"/>
        <v>#REF!</v>
      </c>
      <c r="W265" s="37" t="e">
        <f t="shared" si="117"/>
        <v>#REF!</v>
      </c>
      <c r="X265" s="37" t="e">
        <f t="shared" si="118"/>
        <v>#REF!</v>
      </c>
      <c r="Y265" s="37" t="e">
        <f t="shared" si="119"/>
        <v>#REF!</v>
      </c>
      <c r="Z265" s="37" t="e">
        <f t="shared" si="120"/>
        <v>#REF!</v>
      </c>
      <c r="AR265" s="41">
        <f t="shared" si="121"/>
        <v>4.630291666666667</v>
      </c>
      <c r="AS265" s="42">
        <f t="shared" si="123"/>
        <v>363</v>
      </c>
      <c r="AT265" s="50">
        <f t="shared" si="122"/>
        <v>1680.79</v>
      </c>
      <c r="AU265" s="50"/>
      <c r="AV265" s="50"/>
      <c r="AW265" s="50"/>
      <c r="AX265" s="50"/>
      <c r="AY265" s="51"/>
    </row>
    <row r="266" spans="1:51" ht="15">
      <c r="A266" s="37">
        <v>3</v>
      </c>
      <c r="B266" s="37">
        <v>3</v>
      </c>
      <c r="C266" s="38" t="s">
        <v>102</v>
      </c>
      <c r="D266" s="37" t="s">
        <v>80</v>
      </c>
      <c r="E266" s="37" t="s">
        <v>24</v>
      </c>
      <c r="F266" s="46" t="e">
        <f>IF(#REF!="","",IF(C266=#REF!,A266*360+B266*30,""))</f>
        <v>#REF!</v>
      </c>
      <c r="G266" s="46" t="e">
        <f t="shared" si="109"/>
        <v>#REF!</v>
      </c>
      <c r="H266" s="46" t="e">
        <f>IF(D266=#REF!,IF(C266=#REF!,Calcul_périodes!$AI$8,0))</f>
        <v>#REF!</v>
      </c>
      <c r="I266" s="46" t="e">
        <f>IF(D266=#REF!,IF(C266=#REF!,Calcul_périodes!$AI$16,0))</f>
        <v>#REF!</v>
      </c>
      <c r="J266" s="46" t="e">
        <f>IF(D266=#REF!,IF(C266=#REF!,Calcul_périodes!$AI$24,0))</f>
        <v>#REF!</v>
      </c>
      <c r="K266" s="46" t="e">
        <f t="shared" si="110"/>
        <v>#REF!</v>
      </c>
      <c r="L266" s="47" t="e">
        <f t="shared" si="111"/>
        <v>#REF!</v>
      </c>
      <c r="M266" s="37">
        <v>540</v>
      </c>
      <c r="N266" s="37">
        <v>459</v>
      </c>
      <c r="O266" s="48">
        <f t="shared" si="112"/>
        <v>2125.3</v>
      </c>
      <c r="P266" s="49">
        <v>5556.35</v>
      </c>
      <c r="Q266" s="38" t="s">
        <v>200</v>
      </c>
      <c r="R266" s="37" t="e">
        <f t="shared" si="113"/>
        <v>#REF!</v>
      </c>
      <c r="S266" s="37" t="e">
        <f t="shared" si="124"/>
        <v>#REF!</v>
      </c>
      <c r="T266" s="37" t="e">
        <f t="shared" si="114"/>
        <v>#REF!</v>
      </c>
      <c r="U266" s="37" t="e">
        <f t="shared" si="115"/>
        <v>#REF!</v>
      </c>
      <c r="V266" s="37" t="e">
        <f t="shared" si="116"/>
        <v>#REF!</v>
      </c>
      <c r="W266" s="37" t="e">
        <f t="shared" si="117"/>
        <v>#REF!</v>
      </c>
      <c r="X266" s="37" t="e">
        <f t="shared" si="118"/>
        <v>#REF!</v>
      </c>
      <c r="Y266" s="37" t="e">
        <f t="shared" si="119"/>
        <v>#REF!</v>
      </c>
      <c r="Z266" s="37" t="e">
        <f t="shared" si="120"/>
        <v>#REF!</v>
      </c>
      <c r="AR266" s="41">
        <f t="shared" si="121"/>
        <v>4.630291666666667</v>
      </c>
      <c r="AS266" s="42">
        <f t="shared" si="123"/>
        <v>364</v>
      </c>
      <c r="AT266" s="50">
        <f t="shared" si="122"/>
        <v>1685.42</v>
      </c>
      <c r="AU266" s="50"/>
      <c r="AV266" s="50"/>
      <c r="AW266" s="50"/>
      <c r="AX266" s="50"/>
      <c r="AY266" s="51"/>
    </row>
    <row r="267" spans="1:51" ht="15">
      <c r="A267" s="37">
        <v>4</v>
      </c>
      <c r="B267" s="37">
        <v>4</v>
      </c>
      <c r="C267" s="38" t="s">
        <v>102</v>
      </c>
      <c r="D267" s="37" t="s">
        <v>80</v>
      </c>
      <c r="E267" s="37" t="s">
        <v>25</v>
      </c>
      <c r="F267" s="46" t="e">
        <f>IF(#REF!="","",IF(C267=#REF!,A267*360+B267*30,""))</f>
        <v>#REF!</v>
      </c>
      <c r="G267" s="46" t="e">
        <f t="shared" si="109"/>
        <v>#REF!</v>
      </c>
      <c r="H267" s="46" t="e">
        <f>IF(D267=#REF!,IF(C267=#REF!,Calcul_périodes!$AI$8,0))</f>
        <v>#REF!</v>
      </c>
      <c r="I267" s="46" t="e">
        <f>IF(D267=#REF!,IF(C267=#REF!,Calcul_périodes!$AI$16,0))</f>
        <v>#REF!</v>
      </c>
      <c r="J267" s="46" t="e">
        <f>IF(D267=#REF!,IF(C267=#REF!,Calcul_périodes!$AI$24,0))</f>
        <v>#REF!</v>
      </c>
      <c r="K267" s="46" t="e">
        <f t="shared" si="110"/>
        <v>#REF!</v>
      </c>
      <c r="L267" s="47" t="e">
        <f t="shared" si="111"/>
        <v>#REF!</v>
      </c>
      <c r="M267" s="37">
        <v>570</v>
      </c>
      <c r="N267" s="37">
        <v>482</v>
      </c>
      <c r="O267" s="48">
        <f t="shared" si="112"/>
        <v>2231.8</v>
      </c>
      <c r="P267" s="49">
        <v>5556.35</v>
      </c>
      <c r="Q267" s="38" t="s">
        <v>201</v>
      </c>
      <c r="R267" s="37" t="e">
        <f t="shared" si="113"/>
        <v>#REF!</v>
      </c>
      <c r="S267" s="37" t="e">
        <f t="shared" si="124"/>
        <v>#REF!</v>
      </c>
      <c r="T267" s="37" t="e">
        <f t="shared" si="114"/>
        <v>#REF!</v>
      </c>
      <c r="U267" s="37" t="e">
        <f t="shared" si="115"/>
        <v>#REF!</v>
      </c>
      <c r="V267" s="37" t="e">
        <f t="shared" si="116"/>
        <v>#REF!</v>
      </c>
      <c r="W267" s="37" t="e">
        <f t="shared" si="117"/>
        <v>#REF!</v>
      </c>
      <c r="X267" s="37" t="e">
        <f t="shared" si="118"/>
        <v>#REF!</v>
      </c>
      <c r="Y267" s="37" t="e">
        <f t="shared" si="119"/>
        <v>#REF!</v>
      </c>
      <c r="Z267" s="37" t="e">
        <f t="shared" si="120"/>
        <v>#REF!</v>
      </c>
      <c r="AR267" s="41">
        <f t="shared" si="121"/>
        <v>4.630291666666667</v>
      </c>
      <c r="AS267" s="42">
        <f t="shared" si="123"/>
        <v>365</v>
      </c>
      <c r="AT267" s="50">
        <f t="shared" si="122"/>
        <v>1690.05</v>
      </c>
      <c r="AU267" s="50"/>
      <c r="AV267" s="50"/>
      <c r="AW267" s="50"/>
      <c r="AX267" s="50"/>
      <c r="AY267" s="51"/>
    </row>
    <row r="268" spans="1:51" ht="15">
      <c r="A268" s="37">
        <v>4</v>
      </c>
      <c r="B268" s="37">
        <v>4</v>
      </c>
      <c r="C268" s="38" t="s">
        <v>102</v>
      </c>
      <c r="D268" s="37" t="s">
        <v>80</v>
      </c>
      <c r="E268" s="37" t="s">
        <v>26</v>
      </c>
      <c r="F268" s="46" t="e">
        <f>IF(#REF!="","",IF(C268=#REF!,A268*360+B268*30,""))</f>
        <v>#REF!</v>
      </c>
      <c r="G268" s="46" t="e">
        <f t="shared" si="109"/>
        <v>#REF!</v>
      </c>
      <c r="H268" s="46" t="e">
        <f>IF(D268=#REF!,IF(C268=#REF!,Calcul_périodes!$AI$8,0))</f>
        <v>#REF!</v>
      </c>
      <c r="I268" s="46" t="e">
        <f>IF(D268=#REF!,IF(C268=#REF!,Calcul_périodes!$AI$16,0))</f>
        <v>#REF!</v>
      </c>
      <c r="J268" s="46" t="e">
        <f>IF(D268=#REF!,IF(C268=#REF!,Calcul_périodes!$AI$24,0))</f>
        <v>#REF!</v>
      </c>
      <c r="K268" s="46" t="e">
        <f t="shared" si="110"/>
        <v>#REF!</v>
      </c>
      <c r="L268" s="47" t="e">
        <f t="shared" si="111"/>
        <v>#REF!</v>
      </c>
      <c r="M268" s="37">
        <v>650</v>
      </c>
      <c r="N268" s="37">
        <v>543</v>
      </c>
      <c r="O268" s="48">
        <f t="shared" si="112"/>
        <v>2514.24</v>
      </c>
      <c r="P268" s="49">
        <v>5556.35</v>
      </c>
      <c r="Q268" s="38" t="s">
        <v>202</v>
      </c>
      <c r="R268" s="37" t="e">
        <f t="shared" si="113"/>
        <v>#REF!</v>
      </c>
      <c r="S268" s="37" t="e">
        <f t="shared" si="124"/>
        <v>#REF!</v>
      </c>
      <c r="T268" s="37" t="e">
        <f t="shared" si="114"/>
        <v>#REF!</v>
      </c>
      <c r="U268" s="37" t="e">
        <f t="shared" si="115"/>
        <v>#REF!</v>
      </c>
      <c r="V268" s="37" t="e">
        <f t="shared" si="116"/>
        <v>#REF!</v>
      </c>
      <c r="W268" s="37" t="e">
        <f t="shared" si="117"/>
        <v>#REF!</v>
      </c>
      <c r="X268" s="37" t="e">
        <f t="shared" si="118"/>
        <v>#REF!</v>
      </c>
      <c r="Y268" s="37" t="e">
        <f t="shared" si="119"/>
        <v>#REF!</v>
      </c>
      <c r="Z268" s="37" t="e">
        <f t="shared" si="120"/>
        <v>#REF!</v>
      </c>
      <c r="AR268" s="41">
        <f t="shared" si="121"/>
        <v>4.630291666666667</v>
      </c>
      <c r="AS268" s="42">
        <f t="shared" si="123"/>
        <v>366</v>
      </c>
      <c r="AT268" s="50">
        <f t="shared" si="122"/>
        <v>1694.68</v>
      </c>
      <c r="AU268" s="50"/>
      <c r="AV268" s="50"/>
      <c r="AW268" s="50"/>
      <c r="AX268" s="50"/>
      <c r="AY268" s="51"/>
    </row>
    <row r="269" spans="1:51" ht="15">
      <c r="A269" s="37">
        <v>4</v>
      </c>
      <c r="B269" s="37">
        <v>4</v>
      </c>
      <c r="C269" s="38" t="s">
        <v>102</v>
      </c>
      <c r="D269" s="37" t="s">
        <v>80</v>
      </c>
      <c r="E269" s="37" t="s">
        <v>27</v>
      </c>
      <c r="F269" s="46" t="e">
        <f>IF(#REF!="","",IF(C269=#REF!,A269*360+B269*30,""))</f>
        <v>#REF!</v>
      </c>
      <c r="G269" s="46" t="e">
        <f t="shared" si="109"/>
        <v>#REF!</v>
      </c>
      <c r="H269" s="46" t="e">
        <f>IF(D269=#REF!,IF(C269=#REF!,Calcul_périodes!$AI$8,0))</f>
        <v>#REF!</v>
      </c>
      <c r="I269" s="46" t="e">
        <f>IF(D269=#REF!,IF(C269=#REF!,Calcul_périodes!$AI$16,0))</f>
        <v>#REF!</v>
      </c>
      <c r="J269" s="46" t="e">
        <f>IF(D269=#REF!,IF(C269=#REF!,Calcul_périodes!$AI$24,0))</f>
        <v>#REF!</v>
      </c>
      <c r="K269" s="46" t="e">
        <f t="shared" si="110"/>
        <v>#REF!</v>
      </c>
      <c r="L269" s="47" t="e">
        <f t="shared" si="111"/>
        <v>#REF!</v>
      </c>
      <c r="M269" s="37">
        <v>710</v>
      </c>
      <c r="N269" s="37">
        <v>589</v>
      </c>
      <c r="O269" s="48">
        <f t="shared" si="112"/>
        <v>2727.24</v>
      </c>
      <c r="P269" s="49">
        <v>5556.35</v>
      </c>
      <c r="Q269" s="38" t="s">
        <v>203</v>
      </c>
      <c r="R269" s="37" t="e">
        <f t="shared" si="113"/>
        <v>#REF!</v>
      </c>
      <c r="S269" s="37" t="e">
        <f t="shared" si="124"/>
        <v>#REF!</v>
      </c>
      <c r="T269" s="37" t="e">
        <f t="shared" si="114"/>
        <v>#REF!</v>
      </c>
      <c r="U269" s="37" t="e">
        <f t="shared" si="115"/>
        <v>#REF!</v>
      </c>
      <c r="V269" s="37" t="e">
        <f t="shared" si="116"/>
        <v>#REF!</v>
      </c>
      <c r="W269" s="37" t="e">
        <f t="shared" si="117"/>
        <v>#REF!</v>
      </c>
      <c r="X269" s="37" t="e">
        <f t="shared" si="118"/>
        <v>#REF!</v>
      </c>
      <c r="Y269" s="37" t="e">
        <f t="shared" si="119"/>
        <v>#REF!</v>
      </c>
      <c r="Z269" s="37" t="e">
        <f t="shared" si="120"/>
        <v>#REF!</v>
      </c>
      <c r="AR269" s="41">
        <f t="shared" si="121"/>
        <v>4.630291666666667</v>
      </c>
      <c r="AS269" s="42">
        <f t="shared" si="123"/>
        <v>367</v>
      </c>
      <c r="AT269" s="50">
        <f t="shared" si="122"/>
        <v>1699.31</v>
      </c>
      <c r="AU269" s="50"/>
      <c r="AV269" s="50"/>
      <c r="AW269" s="50"/>
      <c r="AX269" s="50"/>
      <c r="AY269" s="51"/>
    </row>
    <row r="270" spans="1:51" ht="15">
      <c r="A270" s="37">
        <v>0</v>
      </c>
      <c r="B270" s="37">
        <v>0</v>
      </c>
      <c r="C270" s="38" t="s">
        <v>117</v>
      </c>
      <c r="D270" s="37" t="s">
        <v>80</v>
      </c>
      <c r="E270" s="37" t="s">
        <v>32</v>
      </c>
      <c r="F270" s="46" t="e">
        <f>IF(#REF!="","",IF(C270=#REF!,A270*360+B270*30,""))</f>
        <v>#REF!</v>
      </c>
      <c r="G270" s="46" t="e">
        <f>F270</f>
        <v>#REF!</v>
      </c>
      <c r="H270" s="46" t="e">
        <f>IF(D270=#REF!,IF(C270=#REF!,Calcul_périodes!$AI$8,0))</f>
        <v>#REF!</v>
      </c>
      <c r="I270" s="46" t="e">
        <f>IF(D270=#REF!,IF(C270=#REF!,Calcul_périodes!$AI$16,0))</f>
        <v>#REF!</v>
      </c>
      <c r="J270" s="46" t="e">
        <f>IF(D270=#REF!,IF(C270=#REF!,Calcul_périodes!$AI$24,0))</f>
        <v>#REF!</v>
      </c>
      <c r="K270" s="46" t="e">
        <f t="shared" si="110"/>
        <v>#REF!</v>
      </c>
      <c r="L270" s="47" t="e">
        <f t="shared" si="111"/>
        <v>#REF!</v>
      </c>
      <c r="M270" s="37">
        <v>430</v>
      </c>
      <c r="N270" s="37">
        <v>380</v>
      </c>
      <c r="O270" s="48">
        <f t="shared" si="112"/>
        <v>1759.51</v>
      </c>
      <c r="P270" s="49">
        <v>5556.35</v>
      </c>
      <c r="Q270" s="38" t="s">
        <v>196</v>
      </c>
      <c r="R270" s="37" t="e">
        <f t="shared" si="113"/>
        <v>#REF!</v>
      </c>
      <c r="S270" s="37" t="e">
        <f>IF(R270="OUI",IF(K270&gt;=360,K270-L270,IF(K270&lt;360,K270,0)))</f>
        <v>#REF!</v>
      </c>
      <c r="T270" s="37" t="e">
        <f t="shared" si="114"/>
        <v>#REF!</v>
      </c>
      <c r="U270" s="37" t="e">
        <f t="shared" si="115"/>
        <v>#REF!</v>
      </c>
      <c r="V270" s="37" t="e">
        <f t="shared" si="116"/>
        <v>#REF!</v>
      </c>
      <c r="W270" s="37" t="e">
        <f t="shared" si="117"/>
        <v>#REF!</v>
      </c>
      <c r="X270" s="37" t="e">
        <f t="shared" si="118"/>
        <v>#REF!</v>
      </c>
      <c r="Y270" s="37" t="e">
        <f t="shared" si="119"/>
        <v>#REF!</v>
      </c>
      <c r="Z270" s="37" t="e">
        <f t="shared" si="120"/>
        <v>#REF!</v>
      </c>
      <c r="AR270" s="41">
        <f t="shared" si="121"/>
        <v>4.630291666666667</v>
      </c>
      <c r="AS270" s="42">
        <f t="shared" si="123"/>
        <v>368</v>
      </c>
      <c r="AT270" s="50">
        <f t="shared" si="122"/>
        <v>1703.94</v>
      </c>
      <c r="AU270" s="50"/>
      <c r="AV270" s="50"/>
      <c r="AW270" s="50"/>
      <c r="AX270" s="50"/>
      <c r="AY270" s="51"/>
    </row>
    <row r="271" spans="1:51" ht="15">
      <c r="A271" s="37">
        <v>1</v>
      </c>
      <c r="B271" s="37">
        <v>6</v>
      </c>
      <c r="C271" s="38" t="s">
        <v>117</v>
      </c>
      <c r="D271" s="37" t="s">
        <v>80</v>
      </c>
      <c r="E271" s="37" t="s">
        <v>21</v>
      </c>
      <c r="F271" s="46" t="e">
        <f>IF(#REF!="","",IF(C271=#REF!,A271*360+B271*30,""))</f>
        <v>#REF!</v>
      </c>
      <c r="G271" s="46" t="e">
        <f t="shared" si="109"/>
        <v>#REF!</v>
      </c>
      <c r="H271" s="46" t="e">
        <f>IF(D271=#REF!,IF(C271=#REF!,Calcul_périodes!$AI$8,0))</f>
        <v>#REF!</v>
      </c>
      <c r="I271" s="46" t="e">
        <f>IF(D271=#REF!,IF(C271=#REF!,Calcul_périodes!$AI$16,0))</f>
        <v>#REF!</v>
      </c>
      <c r="J271" s="46" t="e">
        <f>IF(D271=#REF!,IF(C271=#REF!,Calcul_périodes!$AI$24,0))</f>
        <v>#REF!</v>
      </c>
      <c r="K271" s="46" t="e">
        <f t="shared" si="110"/>
        <v>#REF!</v>
      </c>
      <c r="L271" s="47" t="e">
        <f t="shared" si="111"/>
        <v>#REF!</v>
      </c>
      <c r="M271" s="37">
        <v>480</v>
      </c>
      <c r="N271" s="37">
        <v>416</v>
      </c>
      <c r="O271" s="48">
        <f t="shared" si="112"/>
        <v>1926.2</v>
      </c>
      <c r="P271" s="49">
        <v>5556.35</v>
      </c>
      <c r="Q271" s="38" t="s">
        <v>197</v>
      </c>
      <c r="R271" s="37" t="e">
        <f t="shared" si="113"/>
        <v>#REF!</v>
      </c>
      <c r="S271" s="37" t="e">
        <f aca="true" t="shared" si="125" ref="S271:S277">IF(R271="OUI",IF(K271&gt;=360,K271-L271,IF(K271&lt;360,K271,0)))</f>
        <v>#REF!</v>
      </c>
      <c r="T271" s="37" t="e">
        <f t="shared" si="114"/>
        <v>#REF!</v>
      </c>
      <c r="U271" s="37" t="e">
        <f t="shared" si="115"/>
        <v>#REF!</v>
      </c>
      <c r="V271" s="37" t="e">
        <f t="shared" si="116"/>
        <v>#REF!</v>
      </c>
      <c r="W271" s="37" t="e">
        <f t="shared" si="117"/>
        <v>#REF!</v>
      </c>
      <c r="X271" s="37" t="e">
        <f t="shared" si="118"/>
        <v>#REF!</v>
      </c>
      <c r="Y271" s="37" t="e">
        <f t="shared" si="119"/>
        <v>#REF!</v>
      </c>
      <c r="Z271" s="37" t="e">
        <f t="shared" si="120"/>
        <v>#REF!</v>
      </c>
      <c r="AR271" s="41">
        <f t="shared" si="121"/>
        <v>4.630291666666667</v>
      </c>
      <c r="AS271" s="42">
        <f t="shared" si="123"/>
        <v>369</v>
      </c>
      <c r="AT271" s="50">
        <f t="shared" si="122"/>
        <v>1708.57</v>
      </c>
      <c r="AU271" s="50"/>
      <c r="AV271" s="50"/>
      <c r="AW271" s="50"/>
      <c r="AX271" s="50"/>
      <c r="AY271" s="51"/>
    </row>
    <row r="272" spans="1:51" ht="15">
      <c r="A272" s="37">
        <v>2</v>
      </c>
      <c r="B272" s="37">
        <v>6</v>
      </c>
      <c r="C272" s="38" t="s">
        <v>117</v>
      </c>
      <c r="D272" s="37" t="s">
        <v>80</v>
      </c>
      <c r="E272" s="37" t="s">
        <v>22</v>
      </c>
      <c r="F272" s="46" t="e">
        <f>IF(#REF!="","",IF(C272=#REF!,A272*360+B272*30,""))</f>
        <v>#REF!</v>
      </c>
      <c r="G272" s="46" t="e">
        <f t="shared" si="109"/>
        <v>#REF!</v>
      </c>
      <c r="H272" s="46" t="e">
        <f>IF(D272=#REF!,IF(C272=#REF!,Calcul_périodes!$AI$8,0))</f>
        <v>#REF!</v>
      </c>
      <c r="I272" s="46" t="e">
        <f>IF(D272=#REF!,IF(C272=#REF!,Calcul_périodes!$AI$16,0))</f>
        <v>#REF!</v>
      </c>
      <c r="J272" s="46" t="e">
        <f>IF(D272=#REF!,IF(C272=#REF!,Calcul_périodes!$AI$24,0))</f>
        <v>#REF!</v>
      </c>
      <c r="K272" s="46" t="e">
        <f t="shared" si="110"/>
        <v>#REF!</v>
      </c>
      <c r="L272" s="47" t="e">
        <f t="shared" si="111"/>
        <v>#REF!</v>
      </c>
      <c r="M272" s="37">
        <v>520</v>
      </c>
      <c r="N272" s="37">
        <v>446</v>
      </c>
      <c r="O272" s="48">
        <f t="shared" si="112"/>
        <v>2065.11</v>
      </c>
      <c r="P272" s="49">
        <v>5556.35</v>
      </c>
      <c r="Q272" s="38" t="s">
        <v>198</v>
      </c>
      <c r="R272" s="37" t="e">
        <f t="shared" si="113"/>
        <v>#REF!</v>
      </c>
      <c r="S272" s="37" t="e">
        <f t="shared" si="125"/>
        <v>#REF!</v>
      </c>
      <c r="T272" s="37" t="e">
        <f t="shared" si="114"/>
        <v>#REF!</v>
      </c>
      <c r="U272" s="37" t="e">
        <f t="shared" si="115"/>
        <v>#REF!</v>
      </c>
      <c r="V272" s="37" t="e">
        <f t="shared" si="116"/>
        <v>#REF!</v>
      </c>
      <c r="W272" s="37" t="e">
        <f t="shared" si="117"/>
        <v>#REF!</v>
      </c>
      <c r="X272" s="37" t="e">
        <f t="shared" si="118"/>
        <v>#REF!</v>
      </c>
      <c r="Y272" s="37" t="e">
        <f t="shared" si="119"/>
        <v>#REF!</v>
      </c>
      <c r="Z272" s="37" t="e">
        <f t="shared" si="120"/>
        <v>#REF!</v>
      </c>
      <c r="AR272" s="41">
        <f t="shared" si="121"/>
        <v>4.630291666666667</v>
      </c>
      <c r="AS272" s="42">
        <f t="shared" si="123"/>
        <v>370</v>
      </c>
      <c r="AT272" s="50">
        <f t="shared" si="122"/>
        <v>1713.2</v>
      </c>
      <c r="AU272" s="50"/>
      <c r="AV272" s="50"/>
      <c r="AW272" s="50"/>
      <c r="AX272" s="50"/>
      <c r="AY272" s="51"/>
    </row>
    <row r="273" spans="1:51" ht="15">
      <c r="A273" s="37">
        <v>2</v>
      </c>
      <c r="B273" s="37">
        <v>6</v>
      </c>
      <c r="C273" s="38" t="s">
        <v>117</v>
      </c>
      <c r="D273" s="37" t="s">
        <v>80</v>
      </c>
      <c r="E273" s="37" t="s">
        <v>23</v>
      </c>
      <c r="F273" s="46" t="e">
        <f>IF(#REF!="","",IF(C273=#REF!,A273*360+B273*30,""))</f>
        <v>#REF!</v>
      </c>
      <c r="G273" s="46" t="e">
        <f t="shared" si="109"/>
        <v>#REF!</v>
      </c>
      <c r="H273" s="46" t="e">
        <f>IF(D273=#REF!,IF(C273=#REF!,Calcul_périodes!$AI$8,0))</f>
        <v>#REF!</v>
      </c>
      <c r="I273" s="46" t="e">
        <f>IF(D273=#REF!,IF(C273=#REF!,Calcul_périodes!$AI$16,0))</f>
        <v>#REF!</v>
      </c>
      <c r="J273" s="46" t="e">
        <f>IF(D273=#REF!,IF(C273=#REF!,Calcul_périodes!$AI$24,0))</f>
        <v>#REF!</v>
      </c>
      <c r="K273" s="46" t="e">
        <f t="shared" si="110"/>
        <v>#REF!</v>
      </c>
      <c r="L273" s="47" t="e">
        <f t="shared" si="111"/>
        <v>#REF!</v>
      </c>
      <c r="M273" s="37">
        <v>558</v>
      </c>
      <c r="N273" s="37">
        <v>473</v>
      </c>
      <c r="O273" s="48">
        <f t="shared" si="112"/>
        <v>2190.12</v>
      </c>
      <c r="P273" s="49">
        <v>5556.35</v>
      </c>
      <c r="Q273" s="38" t="s">
        <v>199</v>
      </c>
      <c r="R273" s="37" t="e">
        <f t="shared" si="113"/>
        <v>#REF!</v>
      </c>
      <c r="S273" s="37" t="e">
        <f t="shared" si="125"/>
        <v>#REF!</v>
      </c>
      <c r="T273" s="37" t="e">
        <f t="shared" si="114"/>
        <v>#REF!</v>
      </c>
      <c r="U273" s="37" t="e">
        <f t="shared" si="115"/>
        <v>#REF!</v>
      </c>
      <c r="V273" s="37" t="e">
        <f t="shared" si="116"/>
        <v>#REF!</v>
      </c>
      <c r="W273" s="37" t="e">
        <f t="shared" si="117"/>
        <v>#REF!</v>
      </c>
      <c r="X273" s="37" t="e">
        <f t="shared" si="118"/>
        <v>#REF!</v>
      </c>
      <c r="Y273" s="37" t="e">
        <f t="shared" si="119"/>
        <v>#REF!</v>
      </c>
      <c r="Z273" s="37" t="e">
        <f t="shared" si="120"/>
        <v>#REF!</v>
      </c>
      <c r="AR273" s="41">
        <f t="shared" si="121"/>
        <v>4.630291666666667</v>
      </c>
      <c r="AS273" s="42">
        <f t="shared" si="123"/>
        <v>371</v>
      </c>
      <c r="AT273" s="50">
        <f t="shared" si="122"/>
        <v>1717.83</v>
      </c>
      <c r="AU273" s="50"/>
      <c r="AV273" s="50"/>
      <c r="AW273" s="50"/>
      <c r="AX273" s="50"/>
      <c r="AY273" s="51"/>
    </row>
    <row r="274" spans="1:51" ht="15">
      <c r="A274" s="37">
        <v>3</v>
      </c>
      <c r="B274" s="37">
        <v>6</v>
      </c>
      <c r="C274" s="38" t="s">
        <v>117</v>
      </c>
      <c r="D274" s="37" t="s">
        <v>80</v>
      </c>
      <c r="E274" s="37" t="s">
        <v>24</v>
      </c>
      <c r="F274" s="46" t="e">
        <f>IF(#REF!="","",IF(C274=#REF!,A274*360+B274*30,""))</f>
        <v>#REF!</v>
      </c>
      <c r="G274" s="46" t="e">
        <f t="shared" si="109"/>
        <v>#REF!</v>
      </c>
      <c r="H274" s="46" t="e">
        <f>IF(D274=#REF!,IF(C274=#REF!,Calcul_périodes!$AI$8,0))</f>
        <v>#REF!</v>
      </c>
      <c r="I274" s="46" t="e">
        <f>IF(D274=#REF!,IF(C274=#REF!,Calcul_périodes!$AI$16,0))</f>
        <v>#REF!</v>
      </c>
      <c r="J274" s="46" t="e">
        <f>IF(D274=#REF!,IF(C274=#REF!,Calcul_périodes!$AI$24,0))</f>
        <v>#REF!</v>
      </c>
      <c r="K274" s="46" t="e">
        <f t="shared" si="110"/>
        <v>#REF!</v>
      </c>
      <c r="L274" s="47" t="e">
        <f t="shared" si="111"/>
        <v>#REF!</v>
      </c>
      <c r="M274" s="37">
        <v>589</v>
      </c>
      <c r="N274" s="37">
        <v>497</v>
      </c>
      <c r="O274" s="48">
        <f t="shared" si="112"/>
        <v>2301.25</v>
      </c>
      <c r="P274" s="49">
        <v>5556.35</v>
      </c>
      <c r="Q274" s="38" t="s">
        <v>200</v>
      </c>
      <c r="R274" s="37" t="e">
        <f t="shared" si="113"/>
        <v>#REF!</v>
      </c>
      <c r="S274" s="37" t="e">
        <f t="shared" si="125"/>
        <v>#REF!</v>
      </c>
      <c r="T274" s="37" t="e">
        <f t="shared" si="114"/>
        <v>#REF!</v>
      </c>
      <c r="U274" s="37" t="e">
        <f t="shared" si="115"/>
        <v>#REF!</v>
      </c>
      <c r="V274" s="37" t="e">
        <f t="shared" si="116"/>
        <v>#REF!</v>
      </c>
      <c r="W274" s="37" t="e">
        <f t="shared" si="117"/>
        <v>#REF!</v>
      </c>
      <c r="X274" s="37" t="e">
        <f t="shared" si="118"/>
        <v>#REF!</v>
      </c>
      <c r="Y274" s="37" t="e">
        <f t="shared" si="119"/>
        <v>#REF!</v>
      </c>
      <c r="Z274" s="37" t="e">
        <f t="shared" si="120"/>
        <v>#REF!</v>
      </c>
      <c r="AR274" s="41">
        <f t="shared" si="121"/>
        <v>4.630291666666667</v>
      </c>
      <c r="AS274" s="42">
        <f t="shared" si="123"/>
        <v>372</v>
      </c>
      <c r="AT274" s="50">
        <f t="shared" si="122"/>
        <v>1722.46</v>
      </c>
      <c r="AU274" s="50"/>
      <c r="AV274" s="50"/>
      <c r="AW274" s="50"/>
      <c r="AX274" s="50"/>
      <c r="AY274" s="51"/>
    </row>
    <row r="275" spans="1:51" ht="15">
      <c r="A275" s="37">
        <v>3</v>
      </c>
      <c r="B275" s="37">
        <v>6</v>
      </c>
      <c r="C275" s="38" t="s">
        <v>117</v>
      </c>
      <c r="D275" s="37" t="s">
        <v>80</v>
      </c>
      <c r="E275" s="37" t="s">
        <v>25</v>
      </c>
      <c r="F275" s="46" t="e">
        <f>IF(#REF!="","",IF(C275=#REF!,A275*360+B275*30,""))</f>
        <v>#REF!</v>
      </c>
      <c r="G275" s="46" t="e">
        <f t="shared" si="109"/>
        <v>#REF!</v>
      </c>
      <c r="H275" s="46" t="e">
        <f>IF(D275=#REF!,IF(C275=#REF!,Calcul_périodes!$AI$8,0))</f>
        <v>#REF!</v>
      </c>
      <c r="I275" s="46" t="e">
        <f>IF(D275=#REF!,IF(C275=#REF!,Calcul_périodes!$AI$16,0))</f>
        <v>#REF!</v>
      </c>
      <c r="J275" s="46" t="e">
        <f>IF(D275=#REF!,IF(C275=#REF!,Calcul_périodes!$AI$24,0))</f>
        <v>#REF!</v>
      </c>
      <c r="K275" s="46" t="e">
        <f t="shared" si="110"/>
        <v>#REF!</v>
      </c>
      <c r="L275" s="47" t="e">
        <f t="shared" si="111"/>
        <v>#REF!</v>
      </c>
      <c r="M275" s="37">
        <v>627</v>
      </c>
      <c r="N275" s="37">
        <v>526</v>
      </c>
      <c r="O275" s="48">
        <f t="shared" si="112"/>
        <v>2435.53</v>
      </c>
      <c r="P275" s="49">
        <v>5556.35</v>
      </c>
      <c r="Q275" s="38" t="s">
        <v>201</v>
      </c>
      <c r="R275" s="37" t="e">
        <f t="shared" si="113"/>
        <v>#REF!</v>
      </c>
      <c r="S275" s="37" t="e">
        <f t="shared" si="125"/>
        <v>#REF!</v>
      </c>
      <c r="T275" s="37" t="e">
        <f t="shared" si="114"/>
        <v>#REF!</v>
      </c>
      <c r="U275" s="37" t="e">
        <f t="shared" si="115"/>
        <v>#REF!</v>
      </c>
      <c r="V275" s="37" t="e">
        <f t="shared" si="116"/>
        <v>#REF!</v>
      </c>
      <c r="W275" s="37" t="e">
        <f t="shared" si="117"/>
        <v>#REF!</v>
      </c>
      <c r="X275" s="37" t="e">
        <f t="shared" si="118"/>
        <v>#REF!</v>
      </c>
      <c r="Y275" s="37" t="e">
        <f t="shared" si="119"/>
        <v>#REF!</v>
      </c>
      <c r="Z275" s="37" t="e">
        <f t="shared" si="120"/>
        <v>#REF!</v>
      </c>
      <c r="AR275" s="41">
        <f t="shared" si="121"/>
        <v>4.630291666666667</v>
      </c>
      <c r="AS275" s="42">
        <f t="shared" si="123"/>
        <v>373</v>
      </c>
      <c r="AT275" s="50">
        <f t="shared" si="122"/>
        <v>1727.09</v>
      </c>
      <c r="AU275" s="50"/>
      <c r="AV275" s="50"/>
      <c r="AW275" s="50"/>
      <c r="AX275" s="50"/>
      <c r="AY275" s="51"/>
    </row>
    <row r="276" spans="1:51" ht="15">
      <c r="A276" s="37">
        <v>4</v>
      </c>
      <c r="B276" s="37">
        <v>3</v>
      </c>
      <c r="C276" s="38" t="s">
        <v>117</v>
      </c>
      <c r="D276" s="37" t="s">
        <v>80</v>
      </c>
      <c r="E276" s="37" t="s">
        <v>26</v>
      </c>
      <c r="F276" s="46" t="e">
        <f>IF(#REF!="","",IF(C276=#REF!,A276*360+B276*30,""))</f>
        <v>#REF!</v>
      </c>
      <c r="G276" s="46" t="e">
        <f t="shared" si="109"/>
        <v>#REF!</v>
      </c>
      <c r="H276" s="46" t="e">
        <f>IF(D276=#REF!,IF(C276=#REF!,Calcul_périodes!$AI$8,0))</f>
        <v>#REF!</v>
      </c>
      <c r="I276" s="46" t="e">
        <f>IF(D276=#REF!,IF(C276=#REF!,Calcul_périodes!$AI$16,0))</f>
        <v>#REF!</v>
      </c>
      <c r="J276" s="46" t="e">
        <f>IF(D276=#REF!,IF(C276=#REF!,Calcul_périodes!$AI$24,0))</f>
        <v>#REF!</v>
      </c>
      <c r="K276" s="46" t="e">
        <f t="shared" si="110"/>
        <v>#REF!</v>
      </c>
      <c r="L276" s="47" t="e">
        <f t="shared" si="111"/>
        <v>#REF!</v>
      </c>
      <c r="M276" s="37">
        <v>664</v>
      </c>
      <c r="N276" s="37">
        <v>554</v>
      </c>
      <c r="O276" s="48">
        <f t="shared" si="112"/>
        <v>2565.18</v>
      </c>
      <c r="P276" s="49">
        <v>5556.35</v>
      </c>
      <c r="Q276" s="38" t="s">
        <v>202</v>
      </c>
      <c r="R276" s="37" t="e">
        <f t="shared" si="113"/>
        <v>#REF!</v>
      </c>
      <c r="S276" s="37" t="e">
        <f t="shared" si="125"/>
        <v>#REF!</v>
      </c>
      <c r="T276" s="37" t="e">
        <f t="shared" si="114"/>
        <v>#REF!</v>
      </c>
      <c r="U276" s="37" t="e">
        <f t="shared" si="115"/>
        <v>#REF!</v>
      </c>
      <c r="V276" s="37" t="e">
        <f t="shared" si="116"/>
        <v>#REF!</v>
      </c>
      <c r="W276" s="37" t="e">
        <f t="shared" si="117"/>
        <v>#REF!</v>
      </c>
      <c r="X276" s="37" t="e">
        <f t="shared" si="118"/>
        <v>#REF!</v>
      </c>
      <c r="Y276" s="37" t="e">
        <f t="shared" si="119"/>
        <v>#REF!</v>
      </c>
      <c r="Z276" s="37" t="e">
        <f t="shared" si="120"/>
        <v>#REF!</v>
      </c>
      <c r="AR276" s="41">
        <f t="shared" si="121"/>
        <v>4.630291666666667</v>
      </c>
      <c r="AS276" s="42">
        <f t="shared" si="123"/>
        <v>374</v>
      </c>
      <c r="AT276" s="50">
        <f t="shared" si="122"/>
        <v>1731.72</v>
      </c>
      <c r="AU276" s="50"/>
      <c r="AV276" s="50"/>
      <c r="AW276" s="50"/>
      <c r="AX276" s="50"/>
      <c r="AY276" s="51"/>
    </row>
    <row r="277" spans="1:51" ht="15">
      <c r="A277" s="37">
        <v>4</v>
      </c>
      <c r="B277" s="37">
        <v>3</v>
      </c>
      <c r="C277" s="38" t="s">
        <v>117</v>
      </c>
      <c r="D277" s="37" t="s">
        <v>80</v>
      </c>
      <c r="E277" s="37" t="s">
        <v>27</v>
      </c>
      <c r="F277" s="46" t="e">
        <f>IF(#REF!="","",IF(C277=#REF!,A277*360+B277*30,""))</f>
        <v>#REF!</v>
      </c>
      <c r="G277" s="46" t="e">
        <f t="shared" si="109"/>
        <v>#REF!</v>
      </c>
      <c r="H277" s="46" t="e">
        <f>IF(D277=#REF!,IF(C277=#REF!,Calcul_périodes!$AI$8,0))</f>
        <v>#REF!</v>
      </c>
      <c r="I277" s="46" t="e">
        <f>IF(D277=#REF!,IF(C277=#REF!,Calcul_périodes!$AI$16,0))</f>
        <v>#REF!</v>
      </c>
      <c r="J277" s="46" t="e">
        <f>IF(D277=#REF!,IF(C277=#REF!,Calcul_périodes!$AI$24,0))</f>
        <v>#REF!</v>
      </c>
      <c r="K277" s="46" t="e">
        <f t="shared" si="110"/>
        <v>#REF!</v>
      </c>
      <c r="L277" s="47" t="e">
        <f t="shared" si="111"/>
        <v>#REF!</v>
      </c>
      <c r="M277" s="37">
        <v>740</v>
      </c>
      <c r="N277" s="37">
        <v>611</v>
      </c>
      <c r="O277" s="48">
        <f t="shared" si="112"/>
        <v>2829.1</v>
      </c>
      <c r="P277" s="49">
        <v>5556.35</v>
      </c>
      <c r="Q277" s="38" t="s">
        <v>203</v>
      </c>
      <c r="R277" s="37" t="e">
        <f t="shared" si="113"/>
        <v>#REF!</v>
      </c>
      <c r="S277" s="37" t="e">
        <f t="shared" si="125"/>
        <v>#REF!</v>
      </c>
      <c r="T277" s="37" t="e">
        <f t="shared" si="114"/>
        <v>#REF!</v>
      </c>
      <c r="U277" s="37" t="e">
        <f t="shared" si="115"/>
        <v>#REF!</v>
      </c>
      <c r="V277" s="37" t="e">
        <f t="shared" si="116"/>
        <v>#REF!</v>
      </c>
      <c r="W277" s="37" t="e">
        <f t="shared" si="117"/>
        <v>#REF!</v>
      </c>
      <c r="X277" s="37" t="e">
        <f t="shared" si="118"/>
        <v>#REF!</v>
      </c>
      <c r="Y277" s="37" t="e">
        <f t="shared" si="119"/>
        <v>#REF!</v>
      </c>
      <c r="Z277" s="37" t="e">
        <f t="shared" si="120"/>
        <v>#REF!</v>
      </c>
      <c r="AR277" s="41">
        <f t="shared" si="121"/>
        <v>4.630291666666667</v>
      </c>
      <c r="AS277" s="42">
        <f t="shared" si="123"/>
        <v>375</v>
      </c>
      <c r="AT277" s="50">
        <f t="shared" si="122"/>
        <v>1736.35</v>
      </c>
      <c r="AU277" s="50"/>
      <c r="AV277" s="50"/>
      <c r="AW277" s="50"/>
      <c r="AX277" s="50"/>
      <c r="AY277" s="51"/>
    </row>
    <row r="278" spans="1:51" ht="15">
      <c r="A278" s="37">
        <v>0</v>
      </c>
      <c r="B278" s="37">
        <v>0</v>
      </c>
      <c r="C278" s="38" t="s">
        <v>99</v>
      </c>
      <c r="D278" s="37" t="s">
        <v>80</v>
      </c>
      <c r="E278" s="37" t="s">
        <v>32</v>
      </c>
      <c r="F278" s="46" t="e">
        <f>IF(#REF!="","",IF(C278=#REF!,A278*360+B278*30,""))</f>
        <v>#REF!</v>
      </c>
      <c r="G278" s="46" t="e">
        <f>F278</f>
        <v>#REF!</v>
      </c>
      <c r="H278" s="46" t="e">
        <f>IF(D278=#REF!,IF(C278=#REF!,Calcul_périodes!$AI$8,0))</f>
        <v>#REF!</v>
      </c>
      <c r="I278" s="46" t="e">
        <f>IF(D278=#REF!,IF(C278=#REF!,Calcul_périodes!$AI$16,0))</f>
        <v>#REF!</v>
      </c>
      <c r="J278" s="46" t="e">
        <f>IF(D278=#REF!,IF(C278=#REF!,Calcul_périodes!$AI$24,0))</f>
        <v>#REF!</v>
      </c>
      <c r="K278" s="46" t="e">
        <f t="shared" si="110"/>
        <v>#REF!</v>
      </c>
      <c r="L278" s="47" t="e">
        <f t="shared" si="111"/>
        <v>#REF!</v>
      </c>
      <c r="M278" s="37">
        <v>430</v>
      </c>
      <c r="N278" s="37">
        <v>380</v>
      </c>
      <c r="O278" s="48">
        <f t="shared" si="112"/>
        <v>1759.51</v>
      </c>
      <c r="P278" s="49">
        <v>5556.35</v>
      </c>
      <c r="Q278" s="38" t="s">
        <v>196</v>
      </c>
      <c r="R278" s="37" t="e">
        <f t="shared" si="113"/>
        <v>#REF!</v>
      </c>
      <c r="S278" s="37" t="e">
        <f>IF(R278="OUI",IF(K278&gt;=360,K278-L278,IF(K278&lt;360,K278,0)))</f>
        <v>#REF!</v>
      </c>
      <c r="T278" s="37" t="e">
        <f t="shared" si="114"/>
        <v>#REF!</v>
      </c>
      <c r="U278" s="37" t="e">
        <f t="shared" si="115"/>
        <v>#REF!</v>
      </c>
      <c r="V278" s="37" t="e">
        <f t="shared" si="116"/>
        <v>#REF!</v>
      </c>
      <c r="W278" s="37" t="e">
        <f t="shared" si="117"/>
        <v>#REF!</v>
      </c>
      <c r="X278" s="37" t="e">
        <f t="shared" si="118"/>
        <v>#REF!</v>
      </c>
      <c r="Y278" s="37" t="e">
        <f t="shared" si="119"/>
        <v>#REF!</v>
      </c>
      <c r="Z278" s="37" t="e">
        <f t="shared" si="120"/>
        <v>#REF!</v>
      </c>
      <c r="AR278" s="41">
        <f t="shared" si="121"/>
        <v>4.630291666666667</v>
      </c>
      <c r="AS278" s="42">
        <f t="shared" si="123"/>
        <v>376</v>
      </c>
      <c r="AT278" s="50">
        <f t="shared" si="122"/>
        <v>1740.98</v>
      </c>
      <c r="AU278" s="50"/>
      <c r="AV278" s="50"/>
      <c r="AW278" s="50"/>
      <c r="AX278" s="50"/>
      <c r="AY278" s="51"/>
    </row>
    <row r="279" spans="1:51" ht="15">
      <c r="A279" s="37">
        <v>1</v>
      </c>
      <c r="B279" s="37">
        <v>6</v>
      </c>
      <c r="C279" s="38" t="s">
        <v>99</v>
      </c>
      <c r="D279" s="37" t="s">
        <v>80</v>
      </c>
      <c r="E279" s="37" t="s">
        <v>21</v>
      </c>
      <c r="F279" s="46" t="e">
        <f>IF(#REF!="","",IF(C279=#REF!,A279*360+B279*30,""))</f>
        <v>#REF!</v>
      </c>
      <c r="G279" s="46" t="e">
        <f t="shared" si="109"/>
        <v>#REF!</v>
      </c>
      <c r="H279" s="46" t="e">
        <f>IF(D279=#REF!,IF(C279=#REF!,Calcul_périodes!$AI$8,0))</f>
        <v>#REF!</v>
      </c>
      <c r="I279" s="46" t="e">
        <f>IF(D279=#REF!,IF(C279=#REF!,Calcul_périodes!$AI$16,0))</f>
        <v>#REF!</v>
      </c>
      <c r="J279" s="46" t="e">
        <f>IF(D279=#REF!,IF(C279=#REF!,Calcul_périodes!$AI$24,0))</f>
        <v>#REF!</v>
      </c>
      <c r="K279" s="46" t="e">
        <f t="shared" si="110"/>
        <v>#REF!</v>
      </c>
      <c r="L279" s="47" t="e">
        <f t="shared" si="111"/>
        <v>#REF!</v>
      </c>
      <c r="M279" s="37">
        <v>480</v>
      </c>
      <c r="N279" s="37">
        <v>416</v>
      </c>
      <c r="O279" s="48">
        <f t="shared" si="112"/>
        <v>1926.2</v>
      </c>
      <c r="P279" s="49">
        <v>5556.35</v>
      </c>
      <c r="Q279" s="38" t="s">
        <v>197</v>
      </c>
      <c r="R279" s="37" t="e">
        <f t="shared" si="113"/>
        <v>#REF!</v>
      </c>
      <c r="S279" s="37" t="e">
        <f aca="true" t="shared" si="126" ref="S279:S285">IF(R279="OUI",IF(K279&gt;=360,K279-L279,IF(K279&lt;360,K279,0)))</f>
        <v>#REF!</v>
      </c>
      <c r="T279" s="37" t="e">
        <f t="shared" si="114"/>
        <v>#REF!</v>
      </c>
      <c r="U279" s="37" t="e">
        <f t="shared" si="115"/>
        <v>#REF!</v>
      </c>
      <c r="V279" s="37" t="e">
        <f t="shared" si="116"/>
        <v>#REF!</v>
      </c>
      <c r="W279" s="37" t="e">
        <f t="shared" si="117"/>
        <v>#REF!</v>
      </c>
      <c r="X279" s="37" t="e">
        <f t="shared" si="118"/>
        <v>#REF!</v>
      </c>
      <c r="Y279" s="37" t="e">
        <f t="shared" si="119"/>
        <v>#REF!</v>
      </c>
      <c r="Z279" s="37" t="e">
        <f t="shared" si="120"/>
        <v>#REF!</v>
      </c>
      <c r="AR279" s="41">
        <f t="shared" si="121"/>
        <v>4.630291666666667</v>
      </c>
      <c r="AS279" s="42">
        <f t="shared" si="123"/>
        <v>377</v>
      </c>
      <c r="AT279" s="50">
        <f t="shared" si="122"/>
        <v>1745.61</v>
      </c>
      <c r="AU279" s="50"/>
      <c r="AV279" s="50"/>
      <c r="AW279" s="50"/>
      <c r="AX279" s="50"/>
      <c r="AY279" s="51"/>
    </row>
    <row r="280" spans="1:51" ht="15">
      <c r="A280" s="37">
        <v>2</v>
      </c>
      <c r="B280" s="37">
        <v>6</v>
      </c>
      <c r="C280" s="38" t="s">
        <v>99</v>
      </c>
      <c r="D280" s="37" t="s">
        <v>80</v>
      </c>
      <c r="E280" s="37" t="s">
        <v>22</v>
      </c>
      <c r="F280" s="46" t="e">
        <f>IF(#REF!="","",IF(C280=#REF!,A280*360+B280*30,""))</f>
        <v>#REF!</v>
      </c>
      <c r="G280" s="46" t="e">
        <f t="shared" si="109"/>
        <v>#REF!</v>
      </c>
      <c r="H280" s="46" t="e">
        <f>IF(D280=#REF!,IF(C280=#REF!,Calcul_périodes!$AI$8,0))</f>
        <v>#REF!</v>
      </c>
      <c r="I280" s="46" t="e">
        <f>IF(D280=#REF!,IF(C280=#REF!,Calcul_périodes!$AI$16,0))</f>
        <v>#REF!</v>
      </c>
      <c r="J280" s="46" t="e">
        <f>IF(D280=#REF!,IF(C280=#REF!,Calcul_périodes!$AI$24,0))</f>
        <v>#REF!</v>
      </c>
      <c r="K280" s="46" t="e">
        <f t="shared" si="110"/>
        <v>#REF!</v>
      </c>
      <c r="L280" s="47" t="e">
        <f t="shared" si="111"/>
        <v>#REF!</v>
      </c>
      <c r="M280" s="37">
        <v>520</v>
      </c>
      <c r="N280" s="37">
        <v>446</v>
      </c>
      <c r="O280" s="48">
        <f t="shared" si="112"/>
        <v>2065.11</v>
      </c>
      <c r="P280" s="49">
        <v>5556.35</v>
      </c>
      <c r="Q280" s="38" t="s">
        <v>198</v>
      </c>
      <c r="R280" s="37" t="e">
        <f t="shared" si="113"/>
        <v>#REF!</v>
      </c>
      <c r="S280" s="37" t="e">
        <f t="shared" si="126"/>
        <v>#REF!</v>
      </c>
      <c r="T280" s="37" t="e">
        <f t="shared" si="114"/>
        <v>#REF!</v>
      </c>
      <c r="U280" s="37" t="e">
        <f t="shared" si="115"/>
        <v>#REF!</v>
      </c>
      <c r="V280" s="37" t="e">
        <f t="shared" si="116"/>
        <v>#REF!</v>
      </c>
      <c r="W280" s="37" t="e">
        <f t="shared" si="117"/>
        <v>#REF!</v>
      </c>
      <c r="X280" s="37" t="e">
        <f t="shared" si="118"/>
        <v>#REF!</v>
      </c>
      <c r="Y280" s="37" t="e">
        <f t="shared" si="119"/>
        <v>#REF!</v>
      </c>
      <c r="Z280" s="37" t="e">
        <f t="shared" si="120"/>
        <v>#REF!</v>
      </c>
      <c r="AR280" s="41">
        <f t="shared" si="121"/>
        <v>4.630291666666667</v>
      </c>
      <c r="AS280" s="42">
        <f t="shared" si="123"/>
        <v>378</v>
      </c>
      <c r="AT280" s="50">
        <f t="shared" si="122"/>
        <v>1750.25</v>
      </c>
      <c r="AU280" s="50"/>
      <c r="AV280" s="50"/>
      <c r="AW280" s="50"/>
      <c r="AX280" s="50"/>
      <c r="AY280" s="51"/>
    </row>
    <row r="281" spans="1:51" ht="15">
      <c r="A281" s="37">
        <v>2</v>
      </c>
      <c r="B281" s="37">
        <v>6</v>
      </c>
      <c r="C281" s="38" t="s">
        <v>99</v>
      </c>
      <c r="D281" s="37" t="s">
        <v>80</v>
      </c>
      <c r="E281" s="37" t="s">
        <v>23</v>
      </c>
      <c r="F281" s="46" t="e">
        <f>IF(#REF!="","",IF(C281=#REF!,A281*360+B281*30,""))</f>
        <v>#REF!</v>
      </c>
      <c r="G281" s="46" t="e">
        <f t="shared" si="109"/>
        <v>#REF!</v>
      </c>
      <c r="H281" s="46" t="e">
        <f>IF(D281=#REF!,IF(C281=#REF!,Calcul_périodes!$AI$8,0))</f>
        <v>#REF!</v>
      </c>
      <c r="I281" s="46" t="e">
        <f>IF(D281=#REF!,IF(C281=#REF!,Calcul_périodes!$AI$16,0))</f>
        <v>#REF!</v>
      </c>
      <c r="J281" s="46" t="e">
        <f>IF(D281=#REF!,IF(C281=#REF!,Calcul_périodes!$AI$24,0))</f>
        <v>#REF!</v>
      </c>
      <c r="K281" s="46" t="e">
        <f t="shared" si="110"/>
        <v>#REF!</v>
      </c>
      <c r="L281" s="47" t="e">
        <f t="shared" si="111"/>
        <v>#REF!</v>
      </c>
      <c r="M281" s="37">
        <v>558</v>
      </c>
      <c r="N281" s="37">
        <v>473</v>
      </c>
      <c r="O281" s="48">
        <f t="shared" si="112"/>
        <v>2190.12</v>
      </c>
      <c r="P281" s="49">
        <v>5556.35</v>
      </c>
      <c r="Q281" s="38" t="s">
        <v>199</v>
      </c>
      <c r="R281" s="37" t="e">
        <f t="shared" si="113"/>
        <v>#REF!</v>
      </c>
      <c r="S281" s="37" t="e">
        <f t="shared" si="126"/>
        <v>#REF!</v>
      </c>
      <c r="T281" s="37" t="e">
        <f t="shared" si="114"/>
        <v>#REF!</v>
      </c>
      <c r="U281" s="37" t="e">
        <f t="shared" si="115"/>
        <v>#REF!</v>
      </c>
      <c r="V281" s="37" t="e">
        <f t="shared" si="116"/>
        <v>#REF!</v>
      </c>
      <c r="W281" s="37" t="e">
        <f t="shared" si="117"/>
        <v>#REF!</v>
      </c>
      <c r="X281" s="37" t="e">
        <f t="shared" si="118"/>
        <v>#REF!</v>
      </c>
      <c r="Y281" s="37" t="e">
        <f t="shared" si="119"/>
        <v>#REF!</v>
      </c>
      <c r="Z281" s="37" t="e">
        <f t="shared" si="120"/>
        <v>#REF!</v>
      </c>
      <c r="AR281" s="41">
        <f t="shared" si="121"/>
        <v>4.630291666666667</v>
      </c>
      <c r="AS281" s="42">
        <f t="shared" si="123"/>
        <v>379</v>
      </c>
      <c r="AT281" s="50">
        <f t="shared" si="122"/>
        <v>1754.88</v>
      </c>
      <c r="AU281" s="50"/>
      <c r="AV281" s="50"/>
      <c r="AW281" s="50"/>
      <c r="AX281" s="50"/>
      <c r="AY281" s="51"/>
    </row>
    <row r="282" spans="1:51" ht="15">
      <c r="A282" s="37">
        <v>3</v>
      </c>
      <c r="B282" s="37">
        <v>6</v>
      </c>
      <c r="C282" s="38" t="s">
        <v>99</v>
      </c>
      <c r="D282" s="37" t="s">
        <v>80</v>
      </c>
      <c r="E282" s="37" t="s">
        <v>24</v>
      </c>
      <c r="F282" s="46" t="e">
        <f>IF(#REF!="","",IF(C282=#REF!,A282*360+B282*30,""))</f>
        <v>#REF!</v>
      </c>
      <c r="G282" s="46" t="e">
        <f t="shared" si="109"/>
        <v>#REF!</v>
      </c>
      <c r="H282" s="46" t="e">
        <f>IF(D282=#REF!,IF(C282=#REF!,Calcul_périodes!$AI$8,0))</f>
        <v>#REF!</v>
      </c>
      <c r="I282" s="46" t="e">
        <f>IF(D282=#REF!,IF(C282=#REF!,Calcul_périodes!$AI$16,0))</f>
        <v>#REF!</v>
      </c>
      <c r="J282" s="46" t="e">
        <f>IF(D282=#REF!,IF(C282=#REF!,Calcul_périodes!$AI$24,0))</f>
        <v>#REF!</v>
      </c>
      <c r="K282" s="46" t="e">
        <f t="shared" si="110"/>
        <v>#REF!</v>
      </c>
      <c r="L282" s="47" t="e">
        <f t="shared" si="111"/>
        <v>#REF!</v>
      </c>
      <c r="M282" s="37">
        <v>589</v>
      </c>
      <c r="N282" s="37">
        <v>497</v>
      </c>
      <c r="O282" s="48">
        <f t="shared" si="112"/>
        <v>2301.25</v>
      </c>
      <c r="P282" s="49">
        <v>5556.35</v>
      </c>
      <c r="Q282" s="38" t="s">
        <v>200</v>
      </c>
      <c r="R282" s="37" t="e">
        <f t="shared" si="113"/>
        <v>#REF!</v>
      </c>
      <c r="S282" s="37" t="e">
        <f t="shared" si="126"/>
        <v>#REF!</v>
      </c>
      <c r="T282" s="37" t="e">
        <f t="shared" si="114"/>
        <v>#REF!</v>
      </c>
      <c r="U282" s="37" t="e">
        <f t="shared" si="115"/>
        <v>#REF!</v>
      </c>
      <c r="V282" s="37" t="e">
        <f t="shared" si="116"/>
        <v>#REF!</v>
      </c>
      <c r="W282" s="37" t="e">
        <f t="shared" si="117"/>
        <v>#REF!</v>
      </c>
      <c r="X282" s="37" t="e">
        <f t="shared" si="118"/>
        <v>#REF!</v>
      </c>
      <c r="Y282" s="37" t="e">
        <f t="shared" si="119"/>
        <v>#REF!</v>
      </c>
      <c r="Z282" s="37" t="e">
        <f t="shared" si="120"/>
        <v>#REF!</v>
      </c>
      <c r="AR282" s="41">
        <f t="shared" si="121"/>
        <v>4.630291666666667</v>
      </c>
      <c r="AS282" s="42">
        <f t="shared" si="123"/>
        <v>380</v>
      </c>
      <c r="AT282" s="50">
        <f t="shared" si="122"/>
        <v>1759.51</v>
      </c>
      <c r="AU282" s="50"/>
      <c r="AV282" s="50"/>
      <c r="AW282" s="50"/>
      <c r="AX282" s="50"/>
      <c r="AY282" s="51"/>
    </row>
    <row r="283" spans="1:51" ht="15">
      <c r="A283" s="37">
        <v>3</v>
      </c>
      <c r="B283" s="37">
        <v>6</v>
      </c>
      <c r="C283" s="38" t="s">
        <v>99</v>
      </c>
      <c r="D283" s="37" t="s">
        <v>80</v>
      </c>
      <c r="E283" s="37" t="s">
        <v>25</v>
      </c>
      <c r="F283" s="46" t="e">
        <f>IF(#REF!="","",IF(C283=#REF!,A283*360+B283*30,""))</f>
        <v>#REF!</v>
      </c>
      <c r="G283" s="46" t="e">
        <f t="shared" si="109"/>
        <v>#REF!</v>
      </c>
      <c r="H283" s="46" t="e">
        <f>IF(D283=#REF!,IF(C283=#REF!,Calcul_périodes!$AI$8,0))</f>
        <v>#REF!</v>
      </c>
      <c r="I283" s="46" t="e">
        <f>IF(D283=#REF!,IF(C283=#REF!,Calcul_périodes!$AI$16,0))</f>
        <v>#REF!</v>
      </c>
      <c r="J283" s="46" t="e">
        <f>IF(D283=#REF!,IF(C283=#REF!,Calcul_périodes!$AI$24,0))</f>
        <v>#REF!</v>
      </c>
      <c r="K283" s="46" t="e">
        <f t="shared" si="110"/>
        <v>#REF!</v>
      </c>
      <c r="L283" s="47" t="e">
        <f t="shared" si="111"/>
        <v>#REF!</v>
      </c>
      <c r="M283" s="37">
        <v>627</v>
      </c>
      <c r="N283" s="37">
        <v>526</v>
      </c>
      <c r="O283" s="48">
        <f t="shared" si="112"/>
        <v>2435.53</v>
      </c>
      <c r="P283" s="49">
        <v>5556.35</v>
      </c>
      <c r="Q283" s="38" t="s">
        <v>201</v>
      </c>
      <c r="R283" s="37" t="e">
        <f t="shared" si="113"/>
        <v>#REF!</v>
      </c>
      <c r="S283" s="37" t="e">
        <f t="shared" si="126"/>
        <v>#REF!</v>
      </c>
      <c r="T283" s="37" t="e">
        <f t="shared" si="114"/>
        <v>#REF!</v>
      </c>
      <c r="U283" s="37" t="e">
        <f t="shared" si="115"/>
        <v>#REF!</v>
      </c>
      <c r="V283" s="37" t="e">
        <f t="shared" si="116"/>
        <v>#REF!</v>
      </c>
      <c r="W283" s="37" t="e">
        <f t="shared" si="117"/>
        <v>#REF!</v>
      </c>
      <c r="X283" s="37" t="e">
        <f t="shared" si="118"/>
        <v>#REF!</v>
      </c>
      <c r="Y283" s="37" t="e">
        <f t="shared" si="119"/>
        <v>#REF!</v>
      </c>
      <c r="Z283" s="37" t="e">
        <f t="shared" si="120"/>
        <v>#REF!</v>
      </c>
      <c r="AR283" s="41">
        <f t="shared" si="121"/>
        <v>4.630291666666667</v>
      </c>
      <c r="AS283" s="42">
        <f t="shared" si="123"/>
        <v>381</v>
      </c>
      <c r="AT283" s="50">
        <f t="shared" si="122"/>
        <v>1764.14</v>
      </c>
      <c r="AU283" s="50"/>
      <c r="AV283" s="50"/>
      <c r="AW283" s="50"/>
      <c r="AX283" s="50"/>
      <c r="AY283" s="51"/>
    </row>
    <row r="284" spans="1:51" ht="15">
      <c r="A284" s="37">
        <v>4</v>
      </c>
      <c r="B284" s="37">
        <v>3</v>
      </c>
      <c r="C284" s="38" t="s">
        <v>99</v>
      </c>
      <c r="D284" s="37" t="s">
        <v>80</v>
      </c>
      <c r="E284" s="37" t="s">
        <v>26</v>
      </c>
      <c r="F284" s="46" t="e">
        <f>IF(#REF!="","",IF(C284=#REF!,A284*360+B284*30,""))</f>
        <v>#REF!</v>
      </c>
      <c r="G284" s="46" t="e">
        <f t="shared" si="109"/>
        <v>#REF!</v>
      </c>
      <c r="H284" s="46" t="e">
        <f>IF(D284=#REF!,IF(C284=#REF!,Calcul_périodes!$AI$8,0))</f>
        <v>#REF!</v>
      </c>
      <c r="I284" s="46" t="e">
        <f>IF(D284=#REF!,IF(C284=#REF!,Calcul_périodes!$AI$16,0))</f>
        <v>#REF!</v>
      </c>
      <c r="J284" s="46" t="e">
        <f>IF(D284=#REF!,IF(C284=#REF!,Calcul_périodes!$AI$24,0))</f>
        <v>#REF!</v>
      </c>
      <c r="K284" s="46" t="e">
        <f t="shared" si="110"/>
        <v>#REF!</v>
      </c>
      <c r="L284" s="47" t="e">
        <f t="shared" si="111"/>
        <v>#REF!</v>
      </c>
      <c r="M284" s="37">
        <v>664</v>
      </c>
      <c r="N284" s="37">
        <v>554</v>
      </c>
      <c r="O284" s="48">
        <f t="shared" si="112"/>
        <v>2565.18</v>
      </c>
      <c r="P284" s="49">
        <v>5556.35</v>
      </c>
      <c r="Q284" s="38" t="s">
        <v>202</v>
      </c>
      <c r="R284" s="37" t="e">
        <f t="shared" si="113"/>
        <v>#REF!</v>
      </c>
      <c r="S284" s="37" t="e">
        <f t="shared" si="126"/>
        <v>#REF!</v>
      </c>
      <c r="T284" s="37" t="e">
        <f t="shared" si="114"/>
        <v>#REF!</v>
      </c>
      <c r="U284" s="37" t="e">
        <f t="shared" si="115"/>
        <v>#REF!</v>
      </c>
      <c r="V284" s="37" t="e">
        <f t="shared" si="116"/>
        <v>#REF!</v>
      </c>
      <c r="W284" s="37" t="e">
        <f t="shared" si="117"/>
        <v>#REF!</v>
      </c>
      <c r="X284" s="37" t="e">
        <f t="shared" si="118"/>
        <v>#REF!</v>
      </c>
      <c r="Y284" s="37" t="e">
        <f t="shared" si="119"/>
        <v>#REF!</v>
      </c>
      <c r="Z284" s="37" t="e">
        <f t="shared" si="120"/>
        <v>#REF!</v>
      </c>
      <c r="AR284" s="41">
        <f t="shared" si="121"/>
        <v>4.630291666666667</v>
      </c>
      <c r="AS284" s="42">
        <f t="shared" si="123"/>
        <v>382</v>
      </c>
      <c r="AT284" s="50">
        <f t="shared" si="122"/>
        <v>1768.77</v>
      </c>
      <c r="AU284" s="50"/>
      <c r="AV284" s="50"/>
      <c r="AW284" s="50"/>
      <c r="AX284" s="50"/>
      <c r="AY284" s="51"/>
    </row>
    <row r="285" spans="1:51" ht="15">
      <c r="A285" s="37">
        <v>4</v>
      </c>
      <c r="B285" s="37">
        <v>3</v>
      </c>
      <c r="C285" s="38" t="s">
        <v>99</v>
      </c>
      <c r="D285" s="37" t="s">
        <v>80</v>
      </c>
      <c r="E285" s="37" t="s">
        <v>27</v>
      </c>
      <c r="F285" s="46" t="e">
        <f>IF(#REF!="","",IF(C285=#REF!,A285*360+B285*30,""))</f>
        <v>#REF!</v>
      </c>
      <c r="G285" s="46" t="e">
        <f t="shared" si="109"/>
        <v>#REF!</v>
      </c>
      <c r="H285" s="46" t="e">
        <f>IF(D285=#REF!,IF(C285=#REF!,Calcul_périodes!$AI$8,0))</f>
        <v>#REF!</v>
      </c>
      <c r="I285" s="46" t="e">
        <f>IF(D285=#REF!,IF(C285=#REF!,Calcul_périodes!$AI$16,0))</f>
        <v>#REF!</v>
      </c>
      <c r="J285" s="46" t="e">
        <f>IF(D285=#REF!,IF(C285=#REF!,Calcul_périodes!$AI$24,0))</f>
        <v>#REF!</v>
      </c>
      <c r="K285" s="46" t="e">
        <f t="shared" si="110"/>
        <v>#REF!</v>
      </c>
      <c r="L285" s="47" t="e">
        <f t="shared" si="111"/>
        <v>#REF!</v>
      </c>
      <c r="M285" s="37">
        <v>740</v>
      </c>
      <c r="N285" s="37">
        <v>611</v>
      </c>
      <c r="O285" s="48">
        <f t="shared" si="112"/>
        <v>2829.1</v>
      </c>
      <c r="P285" s="49">
        <v>5556.35</v>
      </c>
      <c r="Q285" s="38" t="s">
        <v>203</v>
      </c>
      <c r="R285" s="37" t="e">
        <f t="shared" si="113"/>
        <v>#REF!</v>
      </c>
      <c r="S285" s="37" t="e">
        <f t="shared" si="126"/>
        <v>#REF!</v>
      </c>
      <c r="T285" s="37" t="e">
        <f t="shared" si="114"/>
        <v>#REF!</v>
      </c>
      <c r="U285" s="37" t="e">
        <f t="shared" si="115"/>
        <v>#REF!</v>
      </c>
      <c r="V285" s="37" t="e">
        <f t="shared" si="116"/>
        <v>#REF!</v>
      </c>
      <c r="W285" s="37" t="e">
        <f t="shared" si="117"/>
        <v>#REF!</v>
      </c>
      <c r="X285" s="37" t="e">
        <f t="shared" si="118"/>
        <v>#REF!</v>
      </c>
      <c r="Y285" s="37" t="e">
        <f t="shared" si="119"/>
        <v>#REF!</v>
      </c>
      <c r="Z285" s="37" t="e">
        <f t="shared" si="120"/>
        <v>#REF!</v>
      </c>
      <c r="AR285" s="41">
        <f t="shared" si="121"/>
        <v>4.630291666666667</v>
      </c>
      <c r="AS285" s="42">
        <f t="shared" si="123"/>
        <v>383</v>
      </c>
      <c r="AT285" s="50">
        <f t="shared" si="122"/>
        <v>1773.4</v>
      </c>
      <c r="AU285" s="50"/>
      <c r="AV285" s="50"/>
      <c r="AW285" s="50"/>
      <c r="AX285" s="50"/>
      <c r="AY285" s="51"/>
    </row>
    <row r="286" spans="1:51" ht="15">
      <c r="A286" s="37">
        <v>0</v>
      </c>
      <c r="B286" s="37">
        <v>0</v>
      </c>
      <c r="C286" s="38" t="s">
        <v>98</v>
      </c>
      <c r="D286" s="37" t="s">
        <v>80</v>
      </c>
      <c r="E286" s="37" t="s">
        <v>32</v>
      </c>
      <c r="F286" s="46" t="e">
        <f>IF(#REF!="","",IF(C286=#REF!,A286*360+B286*30,""))</f>
        <v>#REF!</v>
      </c>
      <c r="G286" s="46" t="e">
        <f>F286</f>
        <v>#REF!</v>
      </c>
      <c r="H286" s="46" t="e">
        <f>IF(D286=#REF!,IF(C286=#REF!,Calcul_périodes!$AI$8,0))</f>
        <v>#REF!</v>
      </c>
      <c r="I286" s="46" t="e">
        <f>IF(D286=#REF!,IF(C286=#REF!,Calcul_périodes!$AI$16,0))</f>
        <v>#REF!</v>
      </c>
      <c r="J286" s="46" t="e">
        <f>IF(D286=#REF!,IF(C286=#REF!,Calcul_périodes!$AI$24,0))</f>
        <v>#REF!</v>
      </c>
      <c r="K286" s="46" t="e">
        <f t="shared" si="110"/>
        <v>#REF!</v>
      </c>
      <c r="L286" s="47" t="e">
        <f>IF(G286="","",IF(K286&lt;90,90,VLOOKUP(K286,$G$2:$G$800,1,TRUE)))</f>
        <v>#REF!</v>
      </c>
      <c r="M286" s="37">
        <v>379</v>
      </c>
      <c r="N286" s="37">
        <v>349</v>
      </c>
      <c r="O286" s="48">
        <f t="shared" si="112"/>
        <v>1615.97</v>
      </c>
      <c r="P286" s="49">
        <v>5556.35</v>
      </c>
      <c r="Q286" s="38" t="s">
        <v>196</v>
      </c>
      <c r="R286" s="37" t="e">
        <f t="shared" si="113"/>
        <v>#REF!</v>
      </c>
      <c r="S286" s="37" t="e">
        <f>IF(R286="OUI",IF(K286&gt;=360,K286-L286,IF(K286&lt;360,K286,0)))</f>
        <v>#REF!</v>
      </c>
      <c r="T286" s="37" t="e">
        <f t="shared" si="114"/>
        <v>#REF!</v>
      </c>
      <c r="U286" s="37" t="e">
        <f t="shared" si="115"/>
        <v>#REF!</v>
      </c>
      <c r="V286" s="37" t="e">
        <f t="shared" si="116"/>
        <v>#REF!</v>
      </c>
      <c r="W286" s="37" t="e">
        <f t="shared" si="117"/>
        <v>#REF!</v>
      </c>
      <c r="X286" s="37" t="e">
        <f t="shared" si="118"/>
        <v>#REF!</v>
      </c>
      <c r="Y286" s="37" t="e">
        <f t="shared" si="119"/>
        <v>#REF!</v>
      </c>
      <c r="Z286" s="37" t="e">
        <f t="shared" si="120"/>
        <v>#REF!</v>
      </c>
      <c r="AR286" s="41">
        <f t="shared" si="121"/>
        <v>4.630291666666667</v>
      </c>
      <c r="AS286" s="42">
        <f t="shared" si="123"/>
        <v>384</v>
      </c>
      <c r="AT286" s="50">
        <f t="shared" si="122"/>
        <v>1778.03</v>
      </c>
      <c r="AU286" s="50"/>
      <c r="AV286" s="50"/>
      <c r="AW286" s="50"/>
      <c r="AX286" s="50"/>
      <c r="AY286" s="51"/>
    </row>
    <row r="287" spans="1:51" ht="15">
      <c r="A287" s="37">
        <v>0</v>
      </c>
      <c r="B287" s="37">
        <v>3</v>
      </c>
      <c r="C287" s="38" t="s">
        <v>98</v>
      </c>
      <c r="D287" s="37" t="s">
        <v>80</v>
      </c>
      <c r="E287" s="37" t="s">
        <v>21</v>
      </c>
      <c r="F287" s="46" t="e">
        <f>IF(#REF!="","",IF(C287=#REF!,A287*360+B287*30,""))</f>
        <v>#REF!</v>
      </c>
      <c r="G287" s="46" t="e">
        <f t="shared" si="109"/>
        <v>#REF!</v>
      </c>
      <c r="H287" s="46" t="e">
        <f>IF(D287=#REF!,IF(C287=#REF!,Calcul_périodes!$AI$8,0))</f>
        <v>#REF!</v>
      </c>
      <c r="I287" s="46" t="e">
        <f>IF(D287=#REF!,IF(C287=#REF!,Calcul_périodes!$AI$16,0))</f>
        <v>#REF!</v>
      </c>
      <c r="J287" s="46" t="e">
        <f>IF(D287=#REF!,IF(C287=#REF!,Calcul_périodes!$AI$24,0))</f>
        <v>#REF!</v>
      </c>
      <c r="K287" s="46" t="e">
        <f t="shared" si="110"/>
        <v>#REF!</v>
      </c>
      <c r="L287" s="47" t="e">
        <f t="shared" si="111"/>
        <v>#REF!</v>
      </c>
      <c r="M287" s="37">
        <v>423</v>
      </c>
      <c r="N287" s="37">
        <v>376</v>
      </c>
      <c r="O287" s="48">
        <f t="shared" si="112"/>
        <v>1740.98</v>
      </c>
      <c r="P287" s="49">
        <v>5556.35</v>
      </c>
      <c r="Q287" s="38" t="s">
        <v>197</v>
      </c>
      <c r="R287" s="37" t="e">
        <f t="shared" si="113"/>
        <v>#REF!</v>
      </c>
      <c r="S287" s="37" t="e">
        <f aca="true" t="shared" si="127" ref="S287:S296">IF(R287="OUI",IF(K287&gt;=360,K287-L287,IF(K287&lt;360,K287,0)))</f>
        <v>#REF!</v>
      </c>
      <c r="T287" s="37" t="e">
        <f t="shared" si="114"/>
        <v>#REF!</v>
      </c>
      <c r="U287" s="37" t="e">
        <f t="shared" si="115"/>
        <v>#REF!</v>
      </c>
      <c r="V287" s="37" t="e">
        <f t="shared" si="116"/>
        <v>#REF!</v>
      </c>
      <c r="W287" s="37" t="e">
        <f t="shared" si="117"/>
        <v>#REF!</v>
      </c>
      <c r="X287" s="37" t="e">
        <f t="shared" si="118"/>
        <v>#REF!</v>
      </c>
      <c r="Y287" s="37" t="e">
        <f t="shared" si="119"/>
        <v>#REF!</v>
      </c>
      <c r="Z287" s="37" t="e">
        <f t="shared" si="120"/>
        <v>#REF!</v>
      </c>
      <c r="AR287" s="41">
        <f t="shared" si="121"/>
        <v>4.630291666666667</v>
      </c>
      <c r="AS287" s="42">
        <f t="shared" si="123"/>
        <v>385</v>
      </c>
      <c r="AT287" s="50">
        <f t="shared" si="122"/>
        <v>1782.66</v>
      </c>
      <c r="AU287" s="50"/>
      <c r="AV287" s="50"/>
      <c r="AW287" s="50"/>
      <c r="AX287" s="50"/>
      <c r="AY287" s="51"/>
    </row>
    <row r="288" spans="1:51" ht="15">
      <c r="A288" s="37">
        <v>0</v>
      </c>
      <c r="B288" s="37">
        <v>9</v>
      </c>
      <c r="C288" s="38" t="s">
        <v>98</v>
      </c>
      <c r="D288" s="37" t="s">
        <v>80</v>
      </c>
      <c r="E288" s="37" t="s">
        <v>22</v>
      </c>
      <c r="F288" s="46" t="e">
        <f>IF(#REF!="","",IF(C288=#REF!,A288*360+B288*30,""))</f>
        <v>#REF!</v>
      </c>
      <c r="G288" s="46" t="e">
        <f t="shared" si="109"/>
        <v>#REF!</v>
      </c>
      <c r="H288" s="46" t="e">
        <f>IF(D288=#REF!,IF(C288=#REF!,Calcul_périodes!$AI$8,0))</f>
        <v>#REF!</v>
      </c>
      <c r="I288" s="46" t="e">
        <f>IF(D288=#REF!,IF(C288=#REF!,Calcul_périodes!$AI$16,0))</f>
        <v>#REF!</v>
      </c>
      <c r="J288" s="46" t="e">
        <f>IF(D288=#REF!,IF(C288=#REF!,Calcul_périodes!$AI$24,0))</f>
        <v>#REF!</v>
      </c>
      <c r="K288" s="46" t="e">
        <f t="shared" si="110"/>
        <v>#REF!</v>
      </c>
      <c r="L288" s="47" t="e">
        <f t="shared" si="111"/>
        <v>#REF!</v>
      </c>
      <c r="M288" s="37">
        <v>450</v>
      </c>
      <c r="N288" s="37">
        <v>395</v>
      </c>
      <c r="O288" s="48">
        <f t="shared" si="112"/>
        <v>1828.96</v>
      </c>
      <c r="P288" s="49">
        <v>5556.35</v>
      </c>
      <c r="Q288" s="38" t="s">
        <v>198</v>
      </c>
      <c r="R288" s="37" t="e">
        <f t="shared" si="113"/>
        <v>#REF!</v>
      </c>
      <c r="S288" s="37" t="e">
        <f t="shared" si="127"/>
        <v>#REF!</v>
      </c>
      <c r="T288" s="37" t="e">
        <f t="shared" si="114"/>
        <v>#REF!</v>
      </c>
      <c r="U288" s="37" t="e">
        <f t="shared" si="115"/>
        <v>#REF!</v>
      </c>
      <c r="V288" s="37" t="e">
        <f t="shared" si="116"/>
        <v>#REF!</v>
      </c>
      <c r="W288" s="37" t="e">
        <f t="shared" si="117"/>
        <v>#REF!</v>
      </c>
      <c r="X288" s="37" t="e">
        <f t="shared" si="118"/>
        <v>#REF!</v>
      </c>
      <c r="Y288" s="37" t="e">
        <f t="shared" si="119"/>
        <v>#REF!</v>
      </c>
      <c r="Z288" s="37" t="e">
        <f t="shared" si="120"/>
        <v>#REF!</v>
      </c>
      <c r="AR288" s="41">
        <f t="shared" si="121"/>
        <v>4.630291666666667</v>
      </c>
      <c r="AS288" s="42">
        <f t="shared" si="123"/>
        <v>386</v>
      </c>
      <c r="AT288" s="50">
        <f t="shared" si="122"/>
        <v>1787.29</v>
      </c>
      <c r="AU288" s="50"/>
      <c r="AV288" s="50"/>
      <c r="AW288" s="50"/>
      <c r="AX288" s="50"/>
      <c r="AY288" s="51"/>
    </row>
    <row r="289" spans="1:51" ht="15">
      <c r="A289" s="37">
        <v>1</v>
      </c>
      <c r="B289" s="37">
        <v>0</v>
      </c>
      <c r="C289" s="38" t="s">
        <v>98</v>
      </c>
      <c r="D289" s="37" t="s">
        <v>80</v>
      </c>
      <c r="E289" s="37" t="s">
        <v>23</v>
      </c>
      <c r="F289" s="46" t="e">
        <f>IF(#REF!="","",IF(C289=#REF!,A289*360+B289*30,""))</f>
        <v>#REF!</v>
      </c>
      <c r="G289" s="46" t="e">
        <f t="shared" si="109"/>
        <v>#REF!</v>
      </c>
      <c r="H289" s="46" t="e">
        <f>IF(D289=#REF!,IF(C289=#REF!,Calcul_périodes!$AI$8,0))</f>
        <v>#REF!</v>
      </c>
      <c r="I289" s="46" t="e">
        <f>IF(D289=#REF!,IF(C289=#REF!,Calcul_périodes!$AI$16,0))</f>
        <v>#REF!</v>
      </c>
      <c r="J289" s="46" t="e">
        <f>IF(D289=#REF!,IF(C289=#REF!,Calcul_périodes!$AI$24,0))</f>
        <v>#REF!</v>
      </c>
      <c r="K289" s="46" t="e">
        <f t="shared" si="110"/>
        <v>#REF!</v>
      </c>
      <c r="L289" s="47" t="e">
        <f t="shared" si="111"/>
        <v>#REF!</v>
      </c>
      <c r="M289" s="37">
        <v>480</v>
      </c>
      <c r="N289" s="37">
        <v>416</v>
      </c>
      <c r="O289" s="48">
        <f t="shared" si="112"/>
        <v>1926.2</v>
      </c>
      <c r="P289" s="49">
        <v>5556.35</v>
      </c>
      <c r="Q289" s="38" t="s">
        <v>199</v>
      </c>
      <c r="R289" s="37" t="e">
        <f t="shared" si="113"/>
        <v>#REF!</v>
      </c>
      <c r="S289" s="37" t="e">
        <f t="shared" si="127"/>
        <v>#REF!</v>
      </c>
      <c r="T289" s="37" t="e">
        <f t="shared" si="114"/>
        <v>#REF!</v>
      </c>
      <c r="U289" s="37" t="e">
        <f t="shared" si="115"/>
        <v>#REF!</v>
      </c>
      <c r="V289" s="37" t="e">
        <f t="shared" si="116"/>
        <v>#REF!</v>
      </c>
      <c r="W289" s="37" t="e">
        <f t="shared" si="117"/>
        <v>#REF!</v>
      </c>
      <c r="X289" s="37" t="e">
        <f t="shared" si="118"/>
        <v>#REF!</v>
      </c>
      <c r="Y289" s="37" t="e">
        <f t="shared" si="119"/>
        <v>#REF!</v>
      </c>
      <c r="Z289" s="37" t="e">
        <f t="shared" si="120"/>
        <v>#REF!</v>
      </c>
      <c r="AR289" s="41">
        <f t="shared" si="121"/>
        <v>4.630291666666667</v>
      </c>
      <c r="AS289" s="42">
        <f t="shared" si="123"/>
        <v>387</v>
      </c>
      <c r="AT289" s="50">
        <f t="shared" si="122"/>
        <v>1791.92</v>
      </c>
      <c r="AU289" s="50"/>
      <c r="AV289" s="50"/>
      <c r="AW289" s="50"/>
      <c r="AX289" s="50"/>
      <c r="AY289" s="51"/>
    </row>
    <row r="290" spans="1:51" ht="15">
      <c r="A290" s="37">
        <v>2</v>
      </c>
      <c r="B290" s="37">
        <v>9</v>
      </c>
      <c r="C290" s="38" t="s">
        <v>98</v>
      </c>
      <c r="D290" s="37" t="s">
        <v>80</v>
      </c>
      <c r="E290" s="37" t="s">
        <v>24</v>
      </c>
      <c r="F290" s="46" t="e">
        <f>IF(#REF!="","",IF(C290=#REF!,A290*360+B290*30,""))</f>
        <v>#REF!</v>
      </c>
      <c r="G290" s="46" t="e">
        <f t="shared" si="109"/>
        <v>#REF!</v>
      </c>
      <c r="H290" s="46" t="e">
        <f>IF(D290=#REF!,IF(C290=#REF!,Calcul_périodes!$AI$8,0))</f>
        <v>#REF!</v>
      </c>
      <c r="I290" s="46" t="e">
        <f>IF(D290=#REF!,IF(C290=#REF!,Calcul_périodes!$AI$16,0))</f>
        <v>#REF!</v>
      </c>
      <c r="J290" s="46" t="e">
        <f>IF(D290=#REF!,IF(C290=#REF!,Calcul_périodes!$AI$24,0))</f>
        <v>#REF!</v>
      </c>
      <c r="K290" s="46" t="e">
        <f t="shared" si="110"/>
        <v>#REF!</v>
      </c>
      <c r="L290" s="47" t="e">
        <f t="shared" si="111"/>
        <v>#REF!</v>
      </c>
      <c r="M290" s="37">
        <v>510</v>
      </c>
      <c r="N290" s="37">
        <v>439</v>
      </c>
      <c r="O290" s="48">
        <f t="shared" si="112"/>
        <v>2032.69</v>
      </c>
      <c r="P290" s="49">
        <v>5556.35</v>
      </c>
      <c r="Q290" s="38" t="s">
        <v>200</v>
      </c>
      <c r="R290" s="37" t="e">
        <f t="shared" si="113"/>
        <v>#REF!</v>
      </c>
      <c r="S290" s="37" t="e">
        <f t="shared" si="127"/>
        <v>#REF!</v>
      </c>
      <c r="T290" s="37" t="e">
        <f t="shared" si="114"/>
        <v>#REF!</v>
      </c>
      <c r="U290" s="37" t="e">
        <f t="shared" si="115"/>
        <v>#REF!</v>
      </c>
      <c r="V290" s="37" t="e">
        <f t="shared" si="116"/>
        <v>#REF!</v>
      </c>
      <c r="W290" s="37" t="e">
        <f t="shared" si="117"/>
        <v>#REF!</v>
      </c>
      <c r="X290" s="37" t="e">
        <f t="shared" si="118"/>
        <v>#REF!</v>
      </c>
      <c r="Y290" s="37" t="e">
        <f t="shared" si="119"/>
        <v>#REF!</v>
      </c>
      <c r="Z290" s="37" t="e">
        <f t="shared" si="120"/>
        <v>#REF!</v>
      </c>
      <c r="AR290" s="41">
        <f t="shared" si="121"/>
        <v>4.630291666666667</v>
      </c>
      <c r="AS290" s="42">
        <f t="shared" si="123"/>
        <v>388</v>
      </c>
      <c r="AT290" s="50">
        <f t="shared" si="122"/>
        <v>1796.55</v>
      </c>
      <c r="AU290" s="50"/>
      <c r="AV290" s="50"/>
      <c r="AW290" s="50"/>
      <c r="AX290" s="50"/>
      <c r="AY290" s="51"/>
    </row>
    <row r="291" spans="1:51" ht="15">
      <c r="A291" s="37">
        <v>3</v>
      </c>
      <c r="B291" s="37">
        <v>3</v>
      </c>
      <c r="C291" s="38" t="s">
        <v>98</v>
      </c>
      <c r="D291" s="37" t="s">
        <v>80</v>
      </c>
      <c r="E291" s="37" t="s">
        <v>25</v>
      </c>
      <c r="F291" s="46" t="e">
        <f>IF(#REF!="","",IF(C291=#REF!,A291*360+B291*30,""))</f>
        <v>#REF!</v>
      </c>
      <c r="G291" s="46" t="e">
        <f t="shared" si="109"/>
        <v>#REF!</v>
      </c>
      <c r="H291" s="46" t="e">
        <f>IF(D291=#REF!,IF(C291=#REF!,Calcul_périodes!$AI$8,0))</f>
        <v>#REF!</v>
      </c>
      <c r="I291" s="46" t="e">
        <f>IF(D291=#REF!,IF(C291=#REF!,Calcul_périodes!$AI$16,0))</f>
        <v>#REF!</v>
      </c>
      <c r="J291" s="46" t="e">
        <f>IF(D291=#REF!,IF(C291=#REF!,Calcul_périodes!$AI$24,0))</f>
        <v>#REF!</v>
      </c>
      <c r="K291" s="46" t="e">
        <f t="shared" si="110"/>
        <v>#REF!</v>
      </c>
      <c r="L291" s="47" t="e">
        <f t="shared" si="111"/>
        <v>#REF!</v>
      </c>
      <c r="M291" s="37">
        <v>550</v>
      </c>
      <c r="N291" s="37">
        <v>467</v>
      </c>
      <c r="O291" s="48">
        <f t="shared" si="112"/>
        <v>2162.34</v>
      </c>
      <c r="P291" s="49">
        <v>5556.35</v>
      </c>
      <c r="Q291" s="38" t="s">
        <v>201</v>
      </c>
      <c r="R291" s="37" t="e">
        <f t="shared" si="113"/>
        <v>#REF!</v>
      </c>
      <c r="S291" s="37" t="e">
        <f t="shared" si="127"/>
        <v>#REF!</v>
      </c>
      <c r="T291" s="37" t="e">
        <f t="shared" si="114"/>
        <v>#REF!</v>
      </c>
      <c r="U291" s="37" t="e">
        <f t="shared" si="115"/>
        <v>#REF!</v>
      </c>
      <c r="V291" s="37" t="e">
        <f t="shared" si="116"/>
        <v>#REF!</v>
      </c>
      <c r="W291" s="37" t="e">
        <f t="shared" si="117"/>
        <v>#REF!</v>
      </c>
      <c r="X291" s="37" t="e">
        <f t="shared" si="118"/>
        <v>#REF!</v>
      </c>
      <c r="Y291" s="37" t="e">
        <f t="shared" si="119"/>
        <v>#REF!</v>
      </c>
      <c r="Z291" s="37" t="e">
        <f t="shared" si="120"/>
        <v>#REF!</v>
      </c>
      <c r="AR291" s="41">
        <f t="shared" si="121"/>
        <v>4.630291666666667</v>
      </c>
      <c r="AS291" s="42">
        <f t="shared" si="123"/>
        <v>389</v>
      </c>
      <c r="AT291" s="50">
        <f t="shared" si="122"/>
        <v>1801.18</v>
      </c>
      <c r="AU291" s="50"/>
      <c r="AV291" s="50"/>
      <c r="AW291" s="50"/>
      <c r="AX291" s="50"/>
      <c r="AY291" s="51"/>
    </row>
    <row r="292" spans="1:51" ht="15">
      <c r="A292" s="37">
        <v>3</v>
      </c>
      <c r="B292" s="37">
        <v>3</v>
      </c>
      <c r="C292" s="38" t="s">
        <v>98</v>
      </c>
      <c r="D292" s="37" t="s">
        <v>80</v>
      </c>
      <c r="E292" s="37" t="s">
        <v>26</v>
      </c>
      <c r="F292" s="46" t="e">
        <f>IF(#REF!="","",IF(C292=#REF!,A292*360+B292*30,""))</f>
        <v>#REF!</v>
      </c>
      <c r="G292" s="46" t="e">
        <f t="shared" si="109"/>
        <v>#REF!</v>
      </c>
      <c r="H292" s="46" t="e">
        <f>IF(D292=#REF!,IF(C292=#REF!,Calcul_périodes!$AI$8,0))</f>
        <v>#REF!</v>
      </c>
      <c r="I292" s="46" t="e">
        <f>IF(D292=#REF!,IF(C292=#REF!,Calcul_périodes!$AI$16,0))</f>
        <v>#REF!</v>
      </c>
      <c r="J292" s="46" t="e">
        <f>IF(D292=#REF!,IF(C292=#REF!,Calcul_périodes!$AI$24,0))</f>
        <v>#REF!</v>
      </c>
      <c r="K292" s="46" t="e">
        <f t="shared" si="110"/>
        <v>#REF!</v>
      </c>
      <c r="L292" s="47" t="e">
        <f t="shared" si="111"/>
        <v>#REF!</v>
      </c>
      <c r="M292" s="37">
        <v>587</v>
      </c>
      <c r="N292" s="37">
        <v>495</v>
      </c>
      <c r="O292" s="48">
        <f t="shared" si="112"/>
        <v>2291.99</v>
      </c>
      <c r="P292" s="49">
        <v>5556.35</v>
      </c>
      <c r="Q292" s="38" t="s">
        <v>202</v>
      </c>
      <c r="R292" s="37" t="e">
        <f t="shared" si="113"/>
        <v>#REF!</v>
      </c>
      <c r="S292" s="37" t="e">
        <f t="shared" si="127"/>
        <v>#REF!</v>
      </c>
      <c r="T292" s="37" t="e">
        <f t="shared" si="114"/>
        <v>#REF!</v>
      </c>
      <c r="U292" s="37" t="e">
        <f t="shared" si="115"/>
        <v>#REF!</v>
      </c>
      <c r="V292" s="37" t="e">
        <f t="shared" si="116"/>
        <v>#REF!</v>
      </c>
      <c r="W292" s="37" t="e">
        <f t="shared" si="117"/>
        <v>#REF!</v>
      </c>
      <c r="X292" s="37" t="e">
        <f t="shared" si="118"/>
        <v>#REF!</v>
      </c>
      <c r="Y292" s="37" t="e">
        <f t="shared" si="119"/>
        <v>#REF!</v>
      </c>
      <c r="Z292" s="37" t="e">
        <f t="shared" si="120"/>
        <v>#REF!</v>
      </c>
      <c r="AR292" s="41">
        <f t="shared" si="121"/>
        <v>4.630291666666667</v>
      </c>
      <c r="AS292" s="42">
        <f t="shared" si="123"/>
        <v>390</v>
      </c>
      <c r="AT292" s="50">
        <f t="shared" si="122"/>
        <v>1805.81</v>
      </c>
      <c r="AU292" s="50"/>
      <c r="AV292" s="50"/>
      <c r="AW292" s="50"/>
      <c r="AX292" s="50"/>
      <c r="AY292" s="51"/>
    </row>
    <row r="293" spans="1:51" ht="15">
      <c r="A293" s="37">
        <v>3</v>
      </c>
      <c r="B293" s="37">
        <v>3</v>
      </c>
      <c r="C293" s="38" t="s">
        <v>98</v>
      </c>
      <c r="D293" s="37" t="s">
        <v>80</v>
      </c>
      <c r="E293" s="37" t="s">
        <v>27</v>
      </c>
      <c r="F293" s="46" t="e">
        <f>IF(#REF!="","",IF(C293=#REF!,A293*360+B293*30,""))</f>
        <v>#REF!</v>
      </c>
      <c r="G293" s="46" t="e">
        <f t="shared" si="109"/>
        <v>#REF!</v>
      </c>
      <c r="H293" s="46" t="e">
        <f>IF(D293=#REF!,IF(C293=#REF!,Calcul_périodes!$AI$8,0))</f>
        <v>#REF!</v>
      </c>
      <c r="I293" s="46" t="e">
        <f>IF(D293=#REF!,IF(C293=#REF!,Calcul_périodes!$AI$16,0))</f>
        <v>#REF!</v>
      </c>
      <c r="J293" s="46" t="e">
        <f>IF(D293=#REF!,IF(C293=#REF!,Calcul_périodes!$AI$24,0))</f>
        <v>#REF!</v>
      </c>
      <c r="K293" s="46" t="e">
        <f t="shared" si="110"/>
        <v>#REF!</v>
      </c>
      <c r="L293" s="47" t="e">
        <f t="shared" si="111"/>
        <v>#REF!</v>
      </c>
      <c r="M293" s="37">
        <v>634</v>
      </c>
      <c r="N293" s="37">
        <v>531</v>
      </c>
      <c r="O293" s="48">
        <f t="shared" si="112"/>
        <v>2458.68</v>
      </c>
      <c r="P293" s="49">
        <v>5556.35</v>
      </c>
      <c r="Q293" s="38" t="s">
        <v>203</v>
      </c>
      <c r="R293" s="37" t="e">
        <f t="shared" si="113"/>
        <v>#REF!</v>
      </c>
      <c r="S293" s="37" t="e">
        <f t="shared" si="127"/>
        <v>#REF!</v>
      </c>
      <c r="T293" s="37" t="e">
        <f t="shared" si="114"/>
        <v>#REF!</v>
      </c>
      <c r="U293" s="37" t="e">
        <f t="shared" si="115"/>
        <v>#REF!</v>
      </c>
      <c r="V293" s="37" t="e">
        <f t="shared" si="116"/>
        <v>#REF!</v>
      </c>
      <c r="W293" s="37" t="e">
        <f t="shared" si="117"/>
        <v>#REF!</v>
      </c>
      <c r="X293" s="37" t="e">
        <f t="shared" si="118"/>
        <v>#REF!</v>
      </c>
      <c r="Y293" s="37" t="e">
        <f t="shared" si="119"/>
        <v>#REF!</v>
      </c>
      <c r="Z293" s="37" t="e">
        <f t="shared" si="120"/>
        <v>#REF!</v>
      </c>
      <c r="AR293" s="41">
        <f t="shared" si="121"/>
        <v>4.630291666666667</v>
      </c>
      <c r="AS293" s="42">
        <f t="shared" si="123"/>
        <v>391</v>
      </c>
      <c r="AT293" s="50">
        <f t="shared" si="122"/>
        <v>1810.44</v>
      </c>
      <c r="AU293" s="50"/>
      <c r="AV293" s="50"/>
      <c r="AW293" s="50"/>
      <c r="AX293" s="50"/>
      <c r="AY293" s="51"/>
    </row>
    <row r="294" spans="1:51" ht="15">
      <c r="A294" s="37">
        <v>4</v>
      </c>
      <c r="B294" s="37">
        <v>4</v>
      </c>
      <c r="C294" s="38" t="s">
        <v>98</v>
      </c>
      <c r="D294" s="37" t="s">
        <v>80</v>
      </c>
      <c r="E294" s="37" t="s">
        <v>28</v>
      </c>
      <c r="F294" s="46" t="e">
        <f>IF(#REF!="","",IF(C294=#REF!,A294*360+B294*30,""))</f>
        <v>#REF!</v>
      </c>
      <c r="G294" s="46" t="e">
        <f t="shared" si="109"/>
        <v>#REF!</v>
      </c>
      <c r="H294" s="46" t="e">
        <f>IF(D294=#REF!,IF(C294=#REF!,Calcul_périodes!$AI$8,0))</f>
        <v>#REF!</v>
      </c>
      <c r="I294" s="46" t="e">
        <f>IF(D294=#REF!,IF(C294=#REF!,Calcul_périodes!$AI$16,0))</f>
        <v>#REF!</v>
      </c>
      <c r="J294" s="46" t="e">
        <f>IF(D294=#REF!,IF(C294=#REF!,Calcul_périodes!$AI$24,0))</f>
        <v>#REF!</v>
      </c>
      <c r="K294" s="46" t="e">
        <f t="shared" si="110"/>
        <v>#REF!</v>
      </c>
      <c r="L294" s="47" t="e">
        <f t="shared" si="111"/>
        <v>#REF!</v>
      </c>
      <c r="M294" s="37">
        <v>682</v>
      </c>
      <c r="N294" s="37">
        <v>567</v>
      </c>
      <c r="O294" s="48">
        <f t="shared" si="112"/>
        <v>2625.37</v>
      </c>
      <c r="P294" s="49">
        <v>5556.35</v>
      </c>
      <c r="Q294" s="38" t="s">
        <v>204</v>
      </c>
      <c r="R294" s="37" t="e">
        <f t="shared" si="113"/>
        <v>#REF!</v>
      </c>
      <c r="S294" s="37" t="e">
        <f t="shared" si="127"/>
        <v>#REF!</v>
      </c>
      <c r="T294" s="37" t="e">
        <f t="shared" si="114"/>
        <v>#REF!</v>
      </c>
      <c r="U294" s="37" t="e">
        <f t="shared" si="115"/>
        <v>#REF!</v>
      </c>
      <c r="V294" s="37" t="e">
        <f t="shared" si="116"/>
        <v>#REF!</v>
      </c>
      <c r="W294" s="37" t="e">
        <f t="shared" si="117"/>
        <v>#REF!</v>
      </c>
      <c r="X294" s="37" t="e">
        <f t="shared" si="118"/>
        <v>#REF!</v>
      </c>
      <c r="Y294" s="37" t="e">
        <f t="shared" si="119"/>
        <v>#REF!</v>
      </c>
      <c r="Z294" s="37" t="e">
        <f t="shared" si="120"/>
        <v>#REF!</v>
      </c>
      <c r="AR294" s="41">
        <f t="shared" si="121"/>
        <v>4.630291666666667</v>
      </c>
      <c r="AS294" s="42">
        <f t="shared" si="123"/>
        <v>392</v>
      </c>
      <c r="AT294" s="50">
        <f t="shared" si="122"/>
        <v>1815.07</v>
      </c>
      <c r="AU294" s="50"/>
      <c r="AV294" s="50"/>
      <c r="AW294" s="50"/>
      <c r="AX294" s="50"/>
      <c r="AY294" s="51"/>
    </row>
    <row r="295" spans="1:51" ht="15">
      <c r="A295" s="37">
        <v>4</v>
      </c>
      <c r="B295" s="37">
        <v>4</v>
      </c>
      <c r="C295" s="38" t="s">
        <v>98</v>
      </c>
      <c r="D295" s="37" t="s">
        <v>80</v>
      </c>
      <c r="E295" s="37" t="s">
        <v>29</v>
      </c>
      <c r="F295" s="46" t="e">
        <f>IF(#REF!="","",IF(C295=#REF!,A295*360+B295*30,""))</f>
        <v>#REF!</v>
      </c>
      <c r="G295" s="46" t="e">
        <f t="shared" si="109"/>
        <v>#REF!</v>
      </c>
      <c r="H295" s="46" t="e">
        <f>IF(D295=#REF!,IF(C295=#REF!,Calcul_périodes!$AI$8,0))</f>
        <v>#REF!</v>
      </c>
      <c r="I295" s="46" t="e">
        <f>IF(D295=#REF!,IF(C295=#REF!,Calcul_périodes!$AI$16,0))</f>
        <v>#REF!</v>
      </c>
      <c r="J295" s="46" t="e">
        <f>IF(D295=#REF!,IF(C295=#REF!,Calcul_périodes!$AI$24,0))</f>
        <v>#REF!</v>
      </c>
      <c r="K295" s="46" t="e">
        <f t="shared" si="110"/>
        <v>#REF!</v>
      </c>
      <c r="L295" s="47" t="e">
        <f t="shared" si="111"/>
        <v>#REF!</v>
      </c>
      <c r="M295" s="37">
        <v>741</v>
      </c>
      <c r="N295" s="37">
        <v>612</v>
      </c>
      <c r="O295" s="48">
        <f t="shared" si="112"/>
        <v>2833.73</v>
      </c>
      <c r="P295" s="49">
        <v>5556.35</v>
      </c>
      <c r="Q295" s="38" t="s">
        <v>205</v>
      </c>
      <c r="R295" s="37" t="e">
        <f t="shared" si="113"/>
        <v>#REF!</v>
      </c>
      <c r="S295" s="37" t="e">
        <f t="shared" si="127"/>
        <v>#REF!</v>
      </c>
      <c r="T295" s="37" t="e">
        <f t="shared" si="114"/>
        <v>#REF!</v>
      </c>
      <c r="U295" s="37" t="e">
        <f t="shared" si="115"/>
        <v>#REF!</v>
      </c>
      <c r="V295" s="37" t="e">
        <f t="shared" si="116"/>
        <v>#REF!</v>
      </c>
      <c r="W295" s="37" t="e">
        <f t="shared" si="117"/>
        <v>#REF!</v>
      </c>
      <c r="X295" s="37" t="e">
        <f t="shared" si="118"/>
        <v>#REF!</v>
      </c>
      <c r="Y295" s="37" t="e">
        <f t="shared" si="119"/>
        <v>#REF!</v>
      </c>
      <c r="Z295" s="37" t="e">
        <f t="shared" si="120"/>
        <v>#REF!</v>
      </c>
      <c r="AR295" s="41">
        <f t="shared" si="121"/>
        <v>4.630291666666667</v>
      </c>
      <c r="AS295" s="42">
        <f t="shared" si="123"/>
        <v>393</v>
      </c>
      <c r="AT295" s="50">
        <f t="shared" si="122"/>
        <v>1819.7</v>
      </c>
      <c r="AU295" s="50"/>
      <c r="AV295" s="50"/>
      <c r="AW295" s="50"/>
      <c r="AX295" s="50"/>
      <c r="AY295" s="51"/>
    </row>
    <row r="296" spans="1:51" ht="15">
      <c r="A296" s="37">
        <v>5</v>
      </c>
      <c r="B296" s="37">
        <v>0</v>
      </c>
      <c r="C296" s="38" t="s">
        <v>98</v>
      </c>
      <c r="D296" s="37" t="s">
        <v>80</v>
      </c>
      <c r="E296" s="37" t="s">
        <v>30</v>
      </c>
      <c r="F296" s="46" t="e">
        <f>IF(#REF!="","",IF(C296=#REF!,A296*360+B296*30,""))</f>
        <v>#REF!</v>
      </c>
      <c r="G296" s="46" t="e">
        <f t="shared" si="109"/>
        <v>#REF!</v>
      </c>
      <c r="H296" s="46" t="e">
        <f>IF(D296=#REF!,IF(C296=#REF!,Calcul_périodes!$AI$8,0))</f>
        <v>#REF!</v>
      </c>
      <c r="I296" s="46" t="e">
        <f>IF(D296=#REF!,IF(C296=#REF!,Calcul_périodes!$AI$16,0))</f>
        <v>#REF!</v>
      </c>
      <c r="J296" s="46" t="e">
        <f>IF(D296=#REF!,IF(C296=#REF!,Calcul_périodes!$AI$24,0))</f>
        <v>#REF!</v>
      </c>
      <c r="K296" s="46" t="e">
        <f t="shared" si="110"/>
        <v>#REF!</v>
      </c>
      <c r="L296" s="47" t="e">
        <f t="shared" si="111"/>
        <v>#REF!</v>
      </c>
      <c r="M296" s="37">
        <v>801</v>
      </c>
      <c r="N296" s="37">
        <v>658</v>
      </c>
      <c r="O296" s="48">
        <f t="shared" si="112"/>
        <v>3046.73</v>
      </c>
      <c r="P296" s="49">
        <v>5556.35</v>
      </c>
      <c r="Q296" s="38" t="s">
        <v>206</v>
      </c>
      <c r="R296" s="37" t="e">
        <f t="shared" si="113"/>
        <v>#REF!</v>
      </c>
      <c r="S296" s="37" t="e">
        <f t="shared" si="127"/>
        <v>#REF!</v>
      </c>
      <c r="T296" s="37" t="e">
        <f t="shared" si="114"/>
        <v>#REF!</v>
      </c>
      <c r="U296" s="37" t="e">
        <f t="shared" si="115"/>
        <v>#REF!</v>
      </c>
      <c r="V296" s="37" t="e">
        <f t="shared" si="116"/>
        <v>#REF!</v>
      </c>
      <c r="W296" s="37" t="e">
        <f t="shared" si="117"/>
        <v>#REF!</v>
      </c>
      <c r="X296" s="37" t="e">
        <f t="shared" si="118"/>
        <v>#REF!</v>
      </c>
      <c r="Y296" s="37" t="e">
        <f t="shared" si="119"/>
        <v>#REF!</v>
      </c>
      <c r="Z296" s="37" t="e">
        <f t="shared" si="120"/>
        <v>#REF!</v>
      </c>
      <c r="AR296" s="41">
        <f t="shared" si="121"/>
        <v>4.630291666666667</v>
      </c>
      <c r="AS296" s="42">
        <f t="shared" si="123"/>
        <v>394</v>
      </c>
      <c r="AT296" s="50">
        <f t="shared" si="122"/>
        <v>1824.33</v>
      </c>
      <c r="AU296" s="50"/>
      <c r="AV296" s="50"/>
      <c r="AW296" s="50"/>
      <c r="AX296" s="50"/>
      <c r="AY296" s="51"/>
    </row>
    <row r="297" spans="1:51" ht="15">
      <c r="A297" s="37">
        <v>0</v>
      </c>
      <c r="B297" s="37">
        <v>0</v>
      </c>
      <c r="C297" s="38" t="s">
        <v>100</v>
      </c>
      <c r="D297" s="37" t="s">
        <v>80</v>
      </c>
      <c r="E297" s="37" t="s">
        <v>32</v>
      </c>
      <c r="F297" s="46" t="e">
        <f>IF(#REF!="","",IF(C297=#REF!,A297*360+B297*30,""))</f>
        <v>#REF!</v>
      </c>
      <c r="G297" s="46" t="e">
        <f>F297</f>
        <v>#REF!</v>
      </c>
      <c r="H297" s="46" t="e">
        <f>IF(D297=#REF!,IF(C297=#REF!,Calcul_périodes!$AI$8,0))</f>
        <v>#REF!</v>
      </c>
      <c r="I297" s="46" t="e">
        <f>IF(D297=#REF!,IF(C297=#REF!,Calcul_périodes!$AI$16,0))</f>
        <v>#REF!</v>
      </c>
      <c r="J297" s="46" t="e">
        <f>IF(D297=#REF!,IF(C297=#REF!,Calcul_périodes!$AI$24,0))</f>
        <v>#REF!</v>
      </c>
      <c r="K297" s="46" t="e">
        <f t="shared" si="110"/>
        <v>#REF!</v>
      </c>
      <c r="L297" s="47" t="e">
        <f>IF(G297="","",IF(K297&lt;720,720,VLOOKUP(K297,$G$2:$G$800,1,TRUE)))</f>
        <v>#REF!</v>
      </c>
      <c r="M297" s="37">
        <v>368</v>
      </c>
      <c r="N297" s="37">
        <v>341</v>
      </c>
      <c r="O297" s="48">
        <f t="shared" si="112"/>
        <v>1578.92</v>
      </c>
      <c r="P297" s="49">
        <v>5556.35</v>
      </c>
      <c r="Q297" s="38" t="s">
        <v>196</v>
      </c>
      <c r="R297" s="37" t="e">
        <f t="shared" si="113"/>
        <v>#REF!</v>
      </c>
      <c r="S297" s="37" t="e">
        <f>IF(R297="OUI",IF(K297&gt;=360,K297-L297,IF(K297&lt;360,K297,0)))</f>
        <v>#REF!</v>
      </c>
      <c r="T297" s="37" t="e">
        <f t="shared" si="114"/>
        <v>#REF!</v>
      </c>
      <c r="U297" s="37" t="e">
        <f t="shared" si="115"/>
        <v>#REF!</v>
      </c>
      <c r="V297" s="37" t="e">
        <f t="shared" si="116"/>
        <v>#REF!</v>
      </c>
      <c r="W297" s="37" t="e">
        <f t="shared" si="117"/>
        <v>#REF!</v>
      </c>
      <c r="X297" s="37" t="e">
        <f t="shared" si="118"/>
        <v>#REF!</v>
      </c>
      <c r="Y297" s="37" t="e">
        <f t="shared" si="119"/>
        <v>#REF!</v>
      </c>
      <c r="Z297" s="37" t="e">
        <f t="shared" si="120"/>
        <v>#REF!</v>
      </c>
      <c r="AR297" s="41">
        <f t="shared" si="121"/>
        <v>4.630291666666667</v>
      </c>
      <c r="AS297" s="42">
        <f t="shared" si="123"/>
        <v>395</v>
      </c>
      <c r="AT297" s="50">
        <f t="shared" si="122"/>
        <v>1828.96</v>
      </c>
      <c r="AU297" s="50"/>
      <c r="AV297" s="50"/>
      <c r="AW297" s="50"/>
      <c r="AX297" s="50"/>
      <c r="AY297" s="51"/>
    </row>
    <row r="298" spans="1:51" ht="15">
      <c r="A298" s="37">
        <v>2</v>
      </c>
      <c r="B298" s="37">
        <v>0</v>
      </c>
      <c r="C298" s="38" t="s">
        <v>100</v>
      </c>
      <c r="D298" s="37" t="s">
        <v>80</v>
      </c>
      <c r="E298" s="37" t="s">
        <v>21</v>
      </c>
      <c r="F298" s="46" t="e">
        <f>IF(#REF!="","",IF(C298=#REF!,A298*360+B298*30,""))</f>
        <v>#REF!</v>
      </c>
      <c r="G298" s="46" t="e">
        <f t="shared" si="109"/>
        <v>#REF!</v>
      </c>
      <c r="H298" s="46" t="e">
        <f>IF(D298=#REF!,IF(C298=#REF!,Calcul_périodes!$AI$8,0))</f>
        <v>#REF!</v>
      </c>
      <c r="I298" s="46" t="e">
        <f>IF(D298=#REF!,IF(C298=#REF!,Calcul_périodes!$AI$16,0))</f>
        <v>#REF!</v>
      </c>
      <c r="J298" s="46" t="e">
        <f>IF(D298=#REF!,IF(C298=#REF!,Calcul_périodes!$AI$24,0))</f>
        <v>#REF!</v>
      </c>
      <c r="K298" s="46" t="e">
        <f t="shared" si="110"/>
        <v>#REF!</v>
      </c>
      <c r="L298" s="47" t="e">
        <f t="shared" si="111"/>
        <v>#REF!</v>
      </c>
      <c r="M298" s="37">
        <v>408</v>
      </c>
      <c r="N298" s="37">
        <v>367</v>
      </c>
      <c r="O298" s="48">
        <f t="shared" si="112"/>
        <v>1699.31</v>
      </c>
      <c r="P298" s="49">
        <v>5556.35</v>
      </c>
      <c r="Q298" s="38" t="s">
        <v>197</v>
      </c>
      <c r="R298" s="37" t="e">
        <f t="shared" si="113"/>
        <v>#REF!</v>
      </c>
      <c r="S298" s="37" t="e">
        <f aca="true" t="shared" si="128" ref="S298:S304">IF(R298="OUI",IF(K298&gt;=360,K298-L298,IF(K298&lt;360,K298,0)))</f>
        <v>#REF!</v>
      </c>
      <c r="T298" s="37" t="e">
        <f t="shared" si="114"/>
        <v>#REF!</v>
      </c>
      <c r="U298" s="37" t="e">
        <f t="shared" si="115"/>
        <v>#REF!</v>
      </c>
      <c r="V298" s="37" t="e">
        <f t="shared" si="116"/>
        <v>#REF!</v>
      </c>
      <c r="W298" s="37" t="e">
        <f t="shared" si="117"/>
        <v>#REF!</v>
      </c>
      <c r="X298" s="37" t="e">
        <f t="shared" si="118"/>
        <v>#REF!</v>
      </c>
      <c r="Y298" s="37" t="e">
        <f t="shared" si="119"/>
        <v>#REF!</v>
      </c>
      <c r="Z298" s="37" t="e">
        <f t="shared" si="120"/>
        <v>#REF!</v>
      </c>
      <c r="AR298" s="41">
        <f t="shared" si="121"/>
        <v>4.630291666666667</v>
      </c>
      <c r="AS298" s="42">
        <f t="shared" si="123"/>
        <v>396</v>
      </c>
      <c r="AT298" s="50">
        <f t="shared" si="122"/>
        <v>1833.59</v>
      </c>
      <c r="AU298" s="50"/>
      <c r="AV298" s="50"/>
      <c r="AW298" s="50"/>
      <c r="AX298" s="50"/>
      <c r="AY298" s="51"/>
    </row>
    <row r="299" spans="1:51" ht="15">
      <c r="A299" s="37">
        <v>2</v>
      </c>
      <c r="B299" s="37">
        <v>6</v>
      </c>
      <c r="C299" s="38" t="s">
        <v>100</v>
      </c>
      <c r="D299" s="37" t="s">
        <v>80</v>
      </c>
      <c r="E299" s="37" t="s">
        <v>22</v>
      </c>
      <c r="F299" s="46" t="e">
        <f>IF(#REF!="","",IF(C299=#REF!,A299*360+B299*30,""))</f>
        <v>#REF!</v>
      </c>
      <c r="G299" s="46" t="e">
        <f t="shared" si="109"/>
        <v>#REF!</v>
      </c>
      <c r="H299" s="46" t="e">
        <f>IF(D299=#REF!,IF(C299=#REF!,Calcul_périodes!$AI$8,0))</f>
        <v>#REF!</v>
      </c>
      <c r="I299" s="46" t="e">
        <f>IF(D299=#REF!,IF(C299=#REF!,Calcul_périodes!$AI$16,0))</f>
        <v>#REF!</v>
      </c>
      <c r="J299" s="46" t="e">
        <f>IF(D299=#REF!,IF(C299=#REF!,Calcul_périodes!$AI$24,0))</f>
        <v>#REF!</v>
      </c>
      <c r="K299" s="46" t="e">
        <f t="shared" si="110"/>
        <v>#REF!</v>
      </c>
      <c r="L299" s="47" t="e">
        <f t="shared" si="111"/>
        <v>#REF!</v>
      </c>
      <c r="M299" s="37">
        <v>438</v>
      </c>
      <c r="N299" s="37">
        <v>386</v>
      </c>
      <c r="O299" s="48">
        <f t="shared" si="112"/>
        <v>1787.29</v>
      </c>
      <c r="P299" s="49">
        <v>5556.35</v>
      </c>
      <c r="Q299" s="38" t="s">
        <v>198</v>
      </c>
      <c r="R299" s="37" t="e">
        <f t="shared" si="113"/>
        <v>#REF!</v>
      </c>
      <c r="S299" s="37" t="e">
        <f t="shared" si="128"/>
        <v>#REF!</v>
      </c>
      <c r="T299" s="37" t="e">
        <f t="shared" si="114"/>
        <v>#REF!</v>
      </c>
      <c r="U299" s="37" t="e">
        <f t="shared" si="115"/>
        <v>#REF!</v>
      </c>
      <c r="V299" s="37" t="e">
        <f t="shared" si="116"/>
        <v>#REF!</v>
      </c>
      <c r="W299" s="37" t="e">
        <f t="shared" si="117"/>
        <v>#REF!</v>
      </c>
      <c r="X299" s="37" t="e">
        <f t="shared" si="118"/>
        <v>#REF!</v>
      </c>
      <c r="Y299" s="37" t="e">
        <f t="shared" si="119"/>
        <v>#REF!</v>
      </c>
      <c r="Z299" s="37" t="e">
        <f t="shared" si="120"/>
        <v>#REF!</v>
      </c>
      <c r="AR299" s="41">
        <f t="shared" si="121"/>
        <v>4.630291666666667</v>
      </c>
      <c r="AS299" s="42">
        <f t="shared" si="123"/>
        <v>397</v>
      </c>
      <c r="AT299" s="50">
        <f t="shared" si="122"/>
        <v>1838.22</v>
      </c>
      <c r="AU299" s="50"/>
      <c r="AV299" s="50"/>
      <c r="AW299" s="50"/>
      <c r="AX299" s="50"/>
      <c r="AY299" s="51"/>
    </row>
    <row r="300" spans="1:51" ht="15">
      <c r="A300" s="37">
        <v>3</v>
      </c>
      <c r="B300" s="37">
        <v>6</v>
      </c>
      <c r="C300" s="38" t="s">
        <v>100</v>
      </c>
      <c r="D300" s="37" t="s">
        <v>80</v>
      </c>
      <c r="E300" s="37" t="s">
        <v>23</v>
      </c>
      <c r="F300" s="46" t="e">
        <f>IF(#REF!="","",IF(C300=#REF!,A300*360+B300*30,""))</f>
        <v>#REF!</v>
      </c>
      <c r="G300" s="46" t="e">
        <f t="shared" si="109"/>
        <v>#REF!</v>
      </c>
      <c r="H300" s="46" t="e">
        <f>IF(D300=#REF!,IF(C300=#REF!,Calcul_périodes!$AI$8,0))</f>
        <v>#REF!</v>
      </c>
      <c r="I300" s="46" t="e">
        <f>IF(D300=#REF!,IF(C300=#REF!,Calcul_périodes!$AI$16,0))</f>
        <v>#REF!</v>
      </c>
      <c r="J300" s="46" t="e">
        <f>IF(D300=#REF!,IF(C300=#REF!,Calcul_périodes!$AI$24,0))</f>
        <v>#REF!</v>
      </c>
      <c r="K300" s="46" t="e">
        <f t="shared" si="110"/>
        <v>#REF!</v>
      </c>
      <c r="L300" s="47" t="e">
        <f t="shared" si="111"/>
        <v>#REF!</v>
      </c>
      <c r="M300" s="37">
        <v>471</v>
      </c>
      <c r="N300" s="37">
        <v>411</v>
      </c>
      <c r="O300" s="48">
        <f t="shared" si="112"/>
        <v>1903.04</v>
      </c>
      <c r="P300" s="49">
        <v>5556.35</v>
      </c>
      <c r="Q300" s="38" t="s">
        <v>199</v>
      </c>
      <c r="R300" s="37" t="e">
        <f t="shared" si="113"/>
        <v>#REF!</v>
      </c>
      <c r="S300" s="37" t="e">
        <f t="shared" si="128"/>
        <v>#REF!</v>
      </c>
      <c r="T300" s="37" t="e">
        <f t="shared" si="114"/>
        <v>#REF!</v>
      </c>
      <c r="U300" s="37" t="e">
        <f t="shared" si="115"/>
        <v>#REF!</v>
      </c>
      <c r="V300" s="37" t="e">
        <f t="shared" si="116"/>
        <v>#REF!</v>
      </c>
      <c r="W300" s="37" t="e">
        <f t="shared" si="117"/>
        <v>#REF!</v>
      </c>
      <c r="X300" s="37" t="e">
        <f t="shared" si="118"/>
        <v>#REF!</v>
      </c>
      <c r="Y300" s="37" t="e">
        <f t="shared" si="119"/>
        <v>#REF!</v>
      </c>
      <c r="Z300" s="37" t="e">
        <f t="shared" si="120"/>
        <v>#REF!</v>
      </c>
      <c r="AR300" s="41">
        <f t="shared" si="121"/>
        <v>4.630291666666667</v>
      </c>
      <c r="AS300" s="42">
        <f t="shared" si="123"/>
        <v>398</v>
      </c>
      <c r="AT300" s="50">
        <f t="shared" si="122"/>
        <v>1842.85</v>
      </c>
      <c r="AU300" s="50"/>
      <c r="AV300" s="50"/>
      <c r="AW300" s="50"/>
      <c r="AX300" s="50"/>
      <c r="AY300" s="51"/>
    </row>
    <row r="301" spans="1:51" ht="15">
      <c r="A301" s="37">
        <v>3</v>
      </c>
      <c r="B301" s="37">
        <v>6</v>
      </c>
      <c r="C301" s="38" t="s">
        <v>100</v>
      </c>
      <c r="D301" s="37" t="s">
        <v>80</v>
      </c>
      <c r="E301" s="37" t="s">
        <v>24</v>
      </c>
      <c r="F301" s="46" t="e">
        <f>IF(#REF!="","",IF(C301=#REF!,A301*360+B301*30,""))</f>
        <v>#REF!</v>
      </c>
      <c r="G301" s="46" t="e">
        <f t="shared" si="109"/>
        <v>#REF!</v>
      </c>
      <c r="H301" s="46" t="e">
        <f>IF(D301=#REF!,IF(C301=#REF!,Calcul_périodes!$AI$8,0))</f>
        <v>#REF!</v>
      </c>
      <c r="I301" s="46" t="e">
        <f>IF(D301=#REF!,IF(C301=#REF!,Calcul_périodes!$AI$16,0))</f>
        <v>#REF!</v>
      </c>
      <c r="J301" s="46" t="e">
        <f>IF(D301=#REF!,IF(C301=#REF!,Calcul_périodes!$AI$24,0))</f>
        <v>#REF!</v>
      </c>
      <c r="K301" s="46" t="e">
        <f t="shared" si="110"/>
        <v>#REF!</v>
      </c>
      <c r="L301" s="47" t="e">
        <f t="shared" si="111"/>
        <v>#REF!</v>
      </c>
      <c r="M301" s="37">
        <v>498</v>
      </c>
      <c r="N301" s="37">
        <v>429</v>
      </c>
      <c r="O301" s="48">
        <f t="shared" si="112"/>
        <v>1986.39</v>
      </c>
      <c r="P301" s="49">
        <v>5556.35</v>
      </c>
      <c r="Q301" s="38" t="s">
        <v>200</v>
      </c>
      <c r="R301" s="37" t="e">
        <f t="shared" si="113"/>
        <v>#REF!</v>
      </c>
      <c r="S301" s="37" t="e">
        <f t="shared" si="128"/>
        <v>#REF!</v>
      </c>
      <c r="T301" s="37" t="e">
        <f t="shared" si="114"/>
        <v>#REF!</v>
      </c>
      <c r="U301" s="37" t="e">
        <f t="shared" si="115"/>
        <v>#REF!</v>
      </c>
      <c r="V301" s="37" t="e">
        <f t="shared" si="116"/>
        <v>#REF!</v>
      </c>
      <c r="W301" s="37" t="e">
        <f t="shared" si="117"/>
        <v>#REF!</v>
      </c>
      <c r="X301" s="37" t="e">
        <f t="shared" si="118"/>
        <v>#REF!</v>
      </c>
      <c r="Y301" s="37" t="e">
        <f t="shared" si="119"/>
        <v>#REF!</v>
      </c>
      <c r="Z301" s="37" t="e">
        <f t="shared" si="120"/>
        <v>#REF!</v>
      </c>
      <c r="AR301" s="41">
        <f t="shared" si="121"/>
        <v>4.630291666666667</v>
      </c>
      <c r="AS301" s="42">
        <f t="shared" si="123"/>
        <v>399</v>
      </c>
      <c r="AT301" s="50">
        <f t="shared" si="122"/>
        <v>1847.48</v>
      </c>
      <c r="AU301" s="50"/>
      <c r="AV301" s="50"/>
      <c r="AW301" s="50"/>
      <c r="AX301" s="50"/>
      <c r="AY301" s="51"/>
    </row>
    <row r="302" spans="1:51" ht="15">
      <c r="A302" s="37">
        <v>4</v>
      </c>
      <c r="B302" s="37">
        <v>6</v>
      </c>
      <c r="C302" s="38" t="s">
        <v>100</v>
      </c>
      <c r="D302" s="37" t="s">
        <v>80</v>
      </c>
      <c r="E302" s="37" t="s">
        <v>25</v>
      </c>
      <c r="F302" s="46" t="e">
        <f>IF(#REF!="","",IF(C302=#REF!,A302*360+B302*30,""))</f>
        <v>#REF!</v>
      </c>
      <c r="G302" s="46" t="e">
        <f t="shared" si="109"/>
        <v>#REF!</v>
      </c>
      <c r="H302" s="46" t="e">
        <f>IF(D302=#REF!,IF(C302=#REF!,Calcul_périodes!$AI$8,0))</f>
        <v>#REF!</v>
      </c>
      <c r="I302" s="46" t="e">
        <f>IF(D302=#REF!,IF(C302=#REF!,Calcul_périodes!$AI$16,0))</f>
        <v>#REF!</v>
      </c>
      <c r="J302" s="46" t="e">
        <f>IF(D302=#REF!,IF(C302=#REF!,Calcul_périodes!$AI$24,0))</f>
        <v>#REF!</v>
      </c>
      <c r="K302" s="46" t="e">
        <f t="shared" si="110"/>
        <v>#REF!</v>
      </c>
      <c r="L302" s="47" t="e">
        <f t="shared" si="111"/>
        <v>#REF!</v>
      </c>
      <c r="M302" s="37">
        <v>535</v>
      </c>
      <c r="N302" s="37">
        <v>456</v>
      </c>
      <c r="O302" s="48">
        <f t="shared" si="112"/>
        <v>2111.41</v>
      </c>
      <c r="P302" s="49">
        <v>5556.35</v>
      </c>
      <c r="Q302" s="38" t="s">
        <v>201</v>
      </c>
      <c r="R302" s="37" t="e">
        <f t="shared" si="113"/>
        <v>#REF!</v>
      </c>
      <c r="S302" s="37" t="e">
        <f t="shared" si="128"/>
        <v>#REF!</v>
      </c>
      <c r="T302" s="37" t="e">
        <f t="shared" si="114"/>
        <v>#REF!</v>
      </c>
      <c r="U302" s="37" t="e">
        <f t="shared" si="115"/>
        <v>#REF!</v>
      </c>
      <c r="V302" s="37" t="e">
        <f t="shared" si="116"/>
        <v>#REF!</v>
      </c>
      <c r="W302" s="37" t="e">
        <f t="shared" si="117"/>
        <v>#REF!</v>
      </c>
      <c r="X302" s="37" t="e">
        <f t="shared" si="118"/>
        <v>#REF!</v>
      </c>
      <c r="Y302" s="37" t="e">
        <f t="shared" si="119"/>
        <v>#REF!</v>
      </c>
      <c r="Z302" s="37" t="e">
        <f t="shared" si="120"/>
        <v>#REF!</v>
      </c>
      <c r="AR302" s="41">
        <f t="shared" si="121"/>
        <v>4.630291666666667</v>
      </c>
      <c r="AS302" s="42">
        <f t="shared" si="123"/>
        <v>400</v>
      </c>
      <c r="AT302" s="50">
        <f t="shared" si="122"/>
        <v>1852.11</v>
      </c>
      <c r="AU302" s="50"/>
      <c r="AV302" s="50"/>
      <c r="AW302" s="50"/>
      <c r="AX302" s="50"/>
      <c r="AY302" s="51"/>
    </row>
    <row r="303" spans="1:51" ht="15">
      <c r="A303" s="37">
        <v>4</v>
      </c>
      <c r="B303" s="37">
        <v>6</v>
      </c>
      <c r="C303" s="38" t="s">
        <v>100</v>
      </c>
      <c r="D303" s="37" t="s">
        <v>80</v>
      </c>
      <c r="E303" s="37" t="s">
        <v>26</v>
      </c>
      <c r="F303" s="46" t="e">
        <f>IF(#REF!="","",IF(C303=#REF!,A303*360+B303*30,""))</f>
        <v>#REF!</v>
      </c>
      <c r="G303" s="46" t="e">
        <f t="shared" si="109"/>
        <v>#REF!</v>
      </c>
      <c r="H303" s="46" t="e">
        <f>IF(D303=#REF!,IF(C303=#REF!,Calcul_périodes!$AI$8,0))</f>
        <v>#REF!</v>
      </c>
      <c r="I303" s="46" t="e">
        <f>IF(D303=#REF!,IF(C303=#REF!,Calcul_périodes!$AI$16,0))</f>
        <v>#REF!</v>
      </c>
      <c r="J303" s="46" t="e">
        <f>IF(D303=#REF!,IF(C303=#REF!,Calcul_périodes!$AI$24,0))</f>
        <v>#REF!</v>
      </c>
      <c r="K303" s="46" t="e">
        <f t="shared" si="110"/>
        <v>#REF!</v>
      </c>
      <c r="L303" s="47" t="e">
        <f t="shared" si="111"/>
        <v>#REF!</v>
      </c>
      <c r="M303" s="37">
        <v>574</v>
      </c>
      <c r="N303" s="37">
        <v>485</v>
      </c>
      <c r="O303" s="48">
        <f t="shared" si="112"/>
        <v>2245.69</v>
      </c>
      <c r="P303" s="49">
        <v>5556.35</v>
      </c>
      <c r="Q303" s="38" t="s">
        <v>202</v>
      </c>
      <c r="R303" s="37" t="e">
        <f t="shared" si="113"/>
        <v>#REF!</v>
      </c>
      <c r="S303" s="37" t="e">
        <f t="shared" si="128"/>
        <v>#REF!</v>
      </c>
      <c r="T303" s="37" t="e">
        <f t="shared" si="114"/>
        <v>#REF!</v>
      </c>
      <c r="U303" s="37" t="e">
        <f t="shared" si="115"/>
        <v>#REF!</v>
      </c>
      <c r="V303" s="37" t="e">
        <f t="shared" si="116"/>
        <v>#REF!</v>
      </c>
      <c r="W303" s="37" t="e">
        <f t="shared" si="117"/>
        <v>#REF!</v>
      </c>
      <c r="X303" s="37" t="e">
        <f t="shared" si="118"/>
        <v>#REF!</v>
      </c>
      <c r="Y303" s="37" t="e">
        <f t="shared" si="119"/>
        <v>#REF!</v>
      </c>
      <c r="Z303" s="37" t="e">
        <f t="shared" si="120"/>
        <v>#REF!</v>
      </c>
      <c r="AR303" s="41">
        <f t="shared" si="121"/>
        <v>4.630291666666667</v>
      </c>
      <c r="AS303" s="42">
        <f t="shared" si="123"/>
        <v>401</v>
      </c>
      <c r="AT303" s="50">
        <f t="shared" si="122"/>
        <v>1856.74</v>
      </c>
      <c r="AU303" s="50"/>
      <c r="AV303" s="50"/>
      <c r="AW303" s="50"/>
      <c r="AX303" s="50"/>
      <c r="AY303" s="51"/>
    </row>
    <row r="304" spans="1:51" ht="15">
      <c r="A304" s="37">
        <v>4</v>
      </c>
      <c r="B304" s="37">
        <v>6</v>
      </c>
      <c r="C304" s="38" t="s">
        <v>100</v>
      </c>
      <c r="D304" s="37" t="s">
        <v>80</v>
      </c>
      <c r="E304" s="37" t="s">
        <v>27</v>
      </c>
      <c r="F304" s="46" t="e">
        <f>IF(#REF!="","",IF(C304=#REF!,A304*360+B304*30,""))</f>
        <v>#REF!</v>
      </c>
      <c r="G304" s="46" t="e">
        <f t="shared" si="109"/>
        <v>#REF!</v>
      </c>
      <c r="H304" s="46" t="e">
        <f>IF(D304=#REF!,IF(C304=#REF!,Calcul_périodes!$AI$8,0))</f>
        <v>#REF!</v>
      </c>
      <c r="I304" s="46" t="e">
        <f>IF(D304=#REF!,IF(C304=#REF!,Calcul_périodes!$AI$16,0))</f>
        <v>#REF!</v>
      </c>
      <c r="J304" s="46" t="e">
        <f>IF(D304=#REF!,IF(C304=#REF!,Calcul_périodes!$AI$24,0))</f>
        <v>#REF!</v>
      </c>
      <c r="K304" s="46" t="e">
        <f t="shared" si="110"/>
        <v>#REF!</v>
      </c>
      <c r="L304" s="47" t="e">
        <f t="shared" si="111"/>
        <v>#REF!</v>
      </c>
      <c r="M304" s="37">
        <v>610</v>
      </c>
      <c r="N304" s="37">
        <v>512</v>
      </c>
      <c r="O304" s="48">
        <f t="shared" si="112"/>
        <v>2370.7</v>
      </c>
      <c r="P304" s="49">
        <v>5556.35</v>
      </c>
      <c r="Q304" s="38" t="s">
        <v>203</v>
      </c>
      <c r="R304" s="37" t="e">
        <f t="shared" si="113"/>
        <v>#REF!</v>
      </c>
      <c r="S304" s="37" t="e">
        <f t="shared" si="128"/>
        <v>#REF!</v>
      </c>
      <c r="T304" s="37" t="e">
        <f t="shared" si="114"/>
        <v>#REF!</v>
      </c>
      <c r="U304" s="37" t="e">
        <f t="shared" si="115"/>
        <v>#REF!</v>
      </c>
      <c r="V304" s="37" t="e">
        <f t="shared" si="116"/>
        <v>#REF!</v>
      </c>
      <c r="W304" s="37" t="e">
        <f t="shared" si="117"/>
        <v>#REF!</v>
      </c>
      <c r="X304" s="37" t="e">
        <f t="shared" si="118"/>
        <v>#REF!</v>
      </c>
      <c r="Y304" s="37" t="e">
        <f t="shared" si="119"/>
        <v>#REF!</v>
      </c>
      <c r="Z304" s="37" t="e">
        <f t="shared" si="120"/>
        <v>#REF!</v>
      </c>
      <c r="AR304" s="41">
        <f t="shared" si="121"/>
        <v>4.630291666666667</v>
      </c>
      <c r="AS304" s="42">
        <f t="shared" si="123"/>
        <v>402</v>
      </c>
      <c r="AT304" s="50">
        <f t="shared" si="122"/>
        <v>1861.37</v>
      </c>
      <c r="AU304" s="50"/>
      <c r="AV304" s="50"/>
      <c r="AW304" s="50"/>
      <c r="AX304" s="50"/>
      <c r="AY304" s="51"/>
    </row>
    <row r="305" spans="1:51" ht="15">
      <c r="A305" s="37">
        <v>0</v>
      </c>
      <c r="B305" s="37">
        <v>0</v>
      </c>
      <c r="C305" s="38" t="s">
        <v>96</v>
      </c>
      <c r="D305" s="37" t="s">
        <v>81</v>
      </c>
      <c r="E305" s="37" t="s">
        <v>32</v>
      </c>
      <c r="F305" s="46" t="e">
        <f>IF(#REF!="","",IF(C305=#REF!,A305*360+B305*30,""))</f>
        <v>#REF!</v>
      </c>
      <c r="G305" s="46" t="e">
        <f>F305</f>
        <v>#REF!</v>
      </c>
      <c r="H305" s="46" t="e">
        <f>IF(D305=#REF!,IF(C305=#REF!,Calcul_périodes!$AI$8,0))</f>
        <v>#REF!</v>
      </c>
      <c r="I305" s="46" t="e">
        <f>IF(D305=#REF!,IF(C305=#REF!,Calcul_périodes!$AI$16,0))</f>
        <v>#REF!</v>
      </c>
      <c r="J305" s="46" t="e">
        <f>IF(D305=#REF!,IF(C305=#REF!,Calcul_périodes!$AI$24,0))</f>
        <v>#REF!</v>
      </c>
      <c r="K305" s="46" t="e">
        <f t="shared" si="110"/>
        <v>#REF!</v>
      </c>
      <c r="L305" s="47" t="e">
        <f t="shared" si="111"/>
        <v>#REF!</v>
      </c>
      <c r="M305" s="37">
        <v>322</v>
      </c>
      <c r="N305" s="37">
        <v>314</v>
      </c>
      <c r="O305" s="48">
        <f t="shared" si="112"/>
        <v>1453.91</v>
      </c>
      <c r="P305" s="49">
        <v>5556.35</v>
      </c>
      <c r="Q305" s="38" t="s">
        <v>196</v>
      </c>
      <c r="R305" s="37" t="e">
        <f t="shared" si="113"/>
        <v>#REF!</v>
      </c>
      <c r="S305" s="37" t="e">
        <f>IF(R305="OUI",IF(K305&gt;=360,K305-L305,IF(K305&lt;360,K305,0)))</f>
        <v>#REF!</v>
      </c>
      <c r="T305" s="37" t="e">
        <f t="shared" si="114"/>
        <v>#REF!</v>
      </c>
      <c r="U305" s="37" t="e">
        <f t="shared" si="115"/>
        <v>#REF!</v>
      </c>
      <c r="V305" s="37" t="e">
        <f t="shared" si="116"/>
        <v>#REF!</v>
      </c>
      <c r="W305" s="37" t="e">
        <f t="shared" si="117"/>
        <v>#REF!</v>
      </c>
      <c r="X305" s="37" t="e">
        <f t="shared" si="118"/>
        <v>#REF!</v>
      </c>
      <c r="Y305" s="37" t="e">
        <f t="shared" si="119"/>
        <v>#REF!</v>
      </c>
      <c r="Z305" s="37" t="e">
        <f t="shared" si="120"/>
        <v>#REF!</v>
      </c>
      <c r="AR305" s="41">
        <f t="shared" si="121"/>
        <v>4.630291666666667</v>
      </c>
      <c r="AS305" s="42">
        <f t="shared" si="123"/>
        <v>403</v>
      </c>
      <c r="AT305" s="50">
        <f t="shared" si="122"/>
        <v>1866</v>
      </c>
      <c r="AU305" s="50"/>
      <c r="AV305" s="50"/>
      <c r="AW305" s="50"/>
      <c r="AX305" s="50"/>
      <c r="AY305" s="51"/>
    </row>
    <row r="306" spans="1:51" ht="15">
      <c r="A306" s="37">
        <v>2</v>
      </c>
      <c r="B306" s="37">
        <v>0</v>
      </c>
      <c r="C306" s="38" t="s">
        <v>96</v>
      </c>
      <c r="D306" s="37" t="s">
        <v>81</v>
      </c>
      <c r="E306" s="37" t="s">
        <v>21</v>
      </c>
      <c r="F306" s="46" t="e">
        <f>IF(#REF!="","",IF(C306=#REF!,A306*360+B306*30,""))</f>
        <v>#REF!</v>
      </c>
      <c r="G306" s="46" t="e">
        <f t="shared" si="109"/>
        <v>#REF!</v>
      </c>
      <c r="H306" s="46" t="e">
        <f>IF(D306=#REF!,IF(C306=#REF!,Calcul_périodes!$AI$8,0))</f>
        <v>#REF!</v>
      </c>
      <c r="I306" s="46" t="e">
        <f>IF(D306=#REF!,IF(C306=#REF!,Calcul_périodes!$AI$16,0))</f>
        <v>#REF!</v>
      </c>
      <c r="J306" s="46" t="e">
        <f>IF(D306=#REF!,IF(C306=#REF!,Calcul_périodes!$AI$24,0))</f>
        <v>#REF!</v>
      </c>
      <c r="K306" s="46" t="e">
        <f t="shared" si="110"/>
        <v>#REF!</v>
      </c>
      <c r="L306" s="47" t="e">
        <f>IF(G306="","",IF(K306&lt;720,720,VLOOKUP(K306,$G$2:$G$800,1,TRUE)))</f>
        <v>#REF!</v>
      </c>
      <c r="M306" s="37">
        <v>346</v>
      </c>
      <c r="N306" s="37">
        <v>324</v>
      </c>
      <c r="O306" s="48">
        <f t="shared" si="112"/>
        <v>1500.21</v>
      </c>
      <c r="P306" s="49">
        <v>5556.35</v>
      </c>
      <c r="Q306" s="38" t="s">
        <v>197</v>
      </c>
      <c r="R306" s="37" t="e">
        <f t="shared" si="113"/>
        <v>#REF!</v>
      </c>
      <c r="S306" s="37" t="e">
        <f aca="true" t="shared" si="129" ref="S306:S312">IF(R306="OUI",IF(K306&gt;=360,K306-L306,IF(K306&lt;360,K306,0)))</f>
        <v>#REF!</v>
      </c>
      <c r="T306" s="37" t="e">
        <f t="shared" si="114"/>
        <v>#REF!</v>
      </c>
      <c r="U306" s="37" t="e">
        <f t="shared" si="115"/>
        <v>#REF!</v>
      </c>
      <c r="V306" s="37" t="e">
        <f t="shared" si="116"/>
        <v>#REF!</v>
      </c>
      <c r="W306" s="37" t="e">
        <f t="shared" si="117"/>
        <v>#REF!</v>
      </c>
      <c r="X306" s="37" t="e">
        <f t="shared" si="118"/>
        <v>#REF!</v>
      </c>
      <c r="Y306" s="37" t="e">
        <f t="shared" si="119"/>
        <v>#REF!</v>
      </c>
      <c r="Z306" s="37" t="e">
        <f t="shared" si="120"/>
        <v>#REF!</v>
      </c>
      <c r="AR306" s="41">
        <f t="shared" si="121"/>
        <v>4.630291666666667</v>
      </c>
      <c r="AS306" s="42">
        <f t="shared" si="123"/>
        <v>404</v>
      </c>
      <c r="AT306" s="50">
        <f t="shared" si="122"/>
        <v>1870.63</v>
      </c>
      <c r="AU306" s="50"/>
      <c r="AV306" s="50"/>
      <c r="AW306" s="50"/>
      <c r="AX306" s="50"/>
      <c r="AY306" s="51"/>
    </row>
    <row r="307" spans="1:51" ht="15">
      <c r="A307" s="37">
        <v>2</v>
      </c>
      <c r="B307" s="37">
        <v>6</v>
      </c>
      <c r="C307" s="38" t="s">
        <v>96</v>
      </c>
      <c r="D307" s="37" t="s">
        <v>81</v>
      </c>
      <c r="E307" s="37" t="s">
        <v>22</v>
      </c>
      <c r="F307" s="46" t="e">
        <f>IF(#REF!="","",IF(C307=#REF!,A307*360+B307*30,""))</f>
        <v>#REF!</v>
      </c>
      <c r="G307" s="46" t="e">
        <f t="shared" si="109"/>
        <v>#REF!</v>
      </c>
      <c r="H307" s="46" t="e">
        <f>IF(D307=#REF!,IF(C307=#REF!,Calcul_périodes!$AI$8,0))</f>
        <v>#REF!</v>
      </c>
      <c r="I307" s="46" t="e">
        <f>IF(D307=#REF!,IF(C307=#REF!,Calcul_périodes!$AI$16,0))</f>
        <v>#REF!</v>
      </c>
      <c r="J307" s="46" t="e">
        <f>IF(D307=#REF!,IF(C307=#REF!,Calcul_périodes!$AI$24,0))</f>
        <v>#REF!</v>
      </c>
      <c r="K307" s="46" t="e">
        <f t="shared" si="110"/>
        <v>#REF!</v>
      </c>
      <c r="L307" s="47" t="e">
        <f t="shared" si="111"/>
        <v>#REF!</v>
      </c>
      <c r="M307" s="37">
        <v>372</v>
      </c>
      <c r="N307" s="37">
        <v>343</v>
      </c>
      <c r="O307" s="48">
        <f t="shared" si="112"/>
        <v>1588.19</v>
      </c>
      <c r="P307" s="49">
        <v>5556.35</v>
      </c>
      <c r="Q307" s="38" t="s">
        <v>198</v>
      </c>
      <c r="R307" s="37" t="e">
        <f t="shared" si="113"/>
        <v>#REF!</v>
      </c>
      <c r="S307" s="37" t="e">
        <f t="shared" si="129"/>
        <v>#REF!</v>
      </c>
      <c r="T307" s="37" t="e">
        <f t="shared" si="114"/>
        <v>#REF!</v>
      </c>
      <c r="U307" s="37" t="e">
        <f t="shared" si="115"/>
        <v>#REF!</v>
      </c>
      <c r="V307" s="37" t="e">
        <f t="shared" si="116"/>
        <v>#REF!</v>
      </c>
      <c r="W307" s="37" t="e">
        <f t="shared" si="117"/>
        <v>#REF!</v>
      </c>
      <c r="X307" s="37" t="e">
        <f t="shared" si="118"/>
        <v>#REF!</v>
      </c>
      <c r="Y307" s="37" t="e">
        <f t="shared" si="119"/>
        <v>#REF!</v>
      </c>
      <c r="Z307" s="37" t="e">
        <f t="shared" si="120"/>
        <v>#REF!</v>
      </c>
      <c r="AR307" s="41">
        <f t="shared" si="121"/>
        <v>4.630291666666667</v>
      </c>
      <c r="AS307" s="42">
        <f t="shared" si="123"/>
        <v>405</v>
      </c>
      <c r="AT307" s="50">
        <f t="shared" si="122"/>
        <v>1875.26</v>
      </c>
      <c r="AU307" s="50"/>
      <c r="AV307" s="50"/>
      <c r="AW307" s="50"/>
      <c r="AX307" s="50"/>
      <c r="AY307" s="51"/>
    </row>
    <row r="308" spans="1:51" ht="15">
      <c r="A308" s="37">
        <v>3</v>
      </c>
      <c r="B308" s="37">
        <v>6</v>
      </c>
      <c r="C308" s="38" t="s">
        <v>96</v>
      </c>
      <c r="D308" s="37" t="s">
        <v>81</v>
      </c>
      <c r="E308" s="37" t="s">
        <v>23</v>
      </c>
      <c r="F308" s="46" t="e">
        <f>IF(#REF!="","",IF(C308=#REF!,A308*360+B308*30,""))</f>
        <v>#REF!</v>
      </c>
      <c r="G308" s="46" t="e">
        <f t="shared" si="109"/>
        <v>#REF!</v>
      </c>
      <c r="H308" s="46" t="e">
        <f>IF(D308=#REF!,IF(C308=#REF!,Calcul_périodes!$AI$8,0))</f>
        <v>#REF!</v>
      </c>
      <c r="I308" s="46" t="e">
        <f>IF(D308=#REF!,IF(C308=#REF!,Calcul_périodes!$AI$16,0))</f>
        <v>#REF!</v>
      </c>
      <c r="J308" s="46" t="e">
        <f>IF(D308=#REF!,IF(C308=#REF!,Calcul_périodes!$AI$24,0))</f>
        <v>#REF!</v>
      </c>
      <c r="K308" s="46" t="e">
        <f t="shared" si="110"/>
        <v>#REF!</v>
      </c>
      <c r="L308" s="47" t="e">
        <f t="shared" si="111"/>
        <v>#REF!</v>
      </c>
      <c r="M308" s="37">
        <v>407</v>
      </c>
      <c r="N308" s="37">
        <v>367</v>
      </c>
      <c r="O308" s="48">
        <f t="shared" si="112"/>
        <v>1699.31</v>
      </c>
      <c r="P308" s="49">
        <v>5556.35</v>
      </c>
      <c r="Q308" s="38" t="s">
        <v>199</v>
      </c>
      <c r="R308" s="37" t="e">
        <f t="shared" si="113"/>
        <v>#REF!</v>
      </c>
      <c r="S308" s="37" t="e">
        <f t="shared" si="129"/>
        <v>#REF!</v>
      </c>
      <c r="T308" s="37" t="e">
        <f t="shared" si="114"/>
        <v>#REF!</v>
      </c>
      <c r="U308" s="37" t="e">
        <f t="shared" si="115"/>
        <v>#REF!</v>
      </c>
      <c r="V308" s="37" t="e">
        <f t="shared" si="116"/>
        <v>#REF!</v>
      </c>
      <c r="W308" s="37" t="e">
        <f t="shared" si="117"/>
        <v>#REF!</v>
      </c>
      <c r="X308" s="37" t="e">
        <f t="shared" si="118"/>
        <v>#REF!</v>
      </c>
      <c r="Y308" s="37" t="e">
        <f t="shared" si="119"/>
        <v>#REF!</v>
      </c>
      <c r="Z308" s="37" t="e">
        <f t="shared" si="120"/>
        <v>#REF!</v>
      </c>
      <c r="AR308" s="41">
        <f t="shared" si="121"/>
        <v>4.630291666666667</v>
      </c>
      <c r="AS308" s="42">
        <f t="shared" si="123"/>
        <v>406</v>
      </c>
      <c r="AT308" s="50">
        <f t="shared" si="122"/>
        <v>1879.89</v>
      </c>
      <c r="AU308" s="50"/>
      <c r="AV308" s="50"/>
      <c r="AW308" s="50"/>
      <c r="AX308" s="50"/>
      <c r="AY308" s="51"/>
    </row>
    <row r="309" spans="1:51" ht="15">
      <c r="A309" s="37">
        <v>3</v>
      </c>
      <c r="B309" s="37">
        <v>6</v>
      </c>
      <c r="C309" s="38" t="s">
        <v>96</v>
      </c>
      <c r="D309" s="37" t="s">
        <v>81</v>
      </c>
      <c r="E309" s="37" t="s">
        <v>24</v>
      </c>
      <c r="F309" s="46" t="e">
        <f>IF(#REF!="","",IF(C309=#REF!,A309*360+B309*30,""))</f>
        <v>#REF!</v>
      </c>
      <c r="G309" s="46" t="e">
        <f t="shared" si="109"/>
        <v>#REF!</v>
      </c>
      <c r="H309" s="46" t="e">
        <f>IF(D309=#REF!,IF(C309=#REF!,Calcul_périodes!$AI$8,0))</f>
        <v>#REF!</v>
      </c>
      <c r="I309" s="46" t="e">
        <f>IF(D309=#REF!,IF(C309=#REF!,Calcul_périodes!$AI$16,0))</f>
        <v>#REF!</v>
      </c>
      <c r="J309" s="46" t="e">
        <f>IF(D309=#REF!,IF(C309=#REF!,Calcul_périodes!$AI$24,0))</f>
        <v>#REF!</v>
      </c>
      <c r="K309" s="46" t="e">
        <f t="shared" si="110"/>
        <v>#REF!</v>
      </c>
      <c r="L309" s="47" t="e">
        <f t="shared" si="111"/>
        <v>#REF!</v>
      </c>
      <c r="M309" s="37">
        <v>443</v>
      </c>
      <c r="N309" s="37">
        <v>390</v>
      </c>
      <c r="O309" s="48">
        <f t="shared" si="112"/>
        <v>1805.81</v>
      </c>
      <c r="P309" s="49">
        <v>5556.35</v>
      </c>
      <c r="Q309" s="38" t="s">
        <v>200</v>
      </c>
      <c r="R309" s="37" t="e">
        <f t="shared" si="113"/>
        <v>#REF!</v>
      </c>
      <c r="S309" s="37" t="e">
        <f t="shared" si="129"/>
        <v>#REF!</v>
      </c>
      <c r="T309" s="37" t="e">
        <f t="shared" si="114"/>
        <v>#REF!</v>
      </c>
      <c r="U309" s="37" t="e">
        <f t="shared" si="115"/>
        <v>#REF!</v>
      </c>
      <c r="V309" s="37" t="e">
        <f t="shared" si="116"/>
        <v>#REF!</v>
      </c>
      <c r="W309" s="37" t="e">
        <f t="shared" si="117"/>
        <v>#REF!</v>
      </c>
      <c r="X309" s="37" t="e">
        <f t="shared" si="118"/>
        <v>#REF!</v>
      </c>
      <c r="Y309" s="37" t="e">
        <f t="shared" si="119"/>
        <v>#REF!</v>
      </c>
      <c r="Z309" s="37" t="e">
        <f t="shared" si="120"/>
        <v>#REF!</v>
      </c>
      <c r="AR309" s="41">
        <f t="shared" si="121"/>
        <v>4.630291666666667</v>
      </c>
      <c r="AS309" s="42">
        <f t="shared" si="123"/>
        <v>407</v>
      </c>
      <c r="AT309" s="50">
        <f t="shared" si="122"/>
        <v>1884.52</v>
      </c>
      <c r="AU309" s="50"/>
      <c r="AV309" s="50"/>
      <c r="AW309" s="50"/>
      <c r="AX309" s="50"/>
      <c r="AY309" s="51"/>
    </row>
    <row r="310" spans="1:51" ht="15">
      <c r="A310" s="37">
        <v>4</v>
      </c>
      <c r="B310" s="37">
        <v>6</v>
      </c>
      <c r="C310" s="38" t="s">
        <v>96</v>
      </c>
      <c r="D310" s="37" t="s">
        <v>81</v>
      </c>
      <c r="E310" s="37" t="s">
        <v>25</v>
      </c>
      <c r="F310" s="46" t="e">
        <f>IF(#REF!="","",IF(C310=#REF!,A310*360+B310*30,""))</f>
        <v>#REF!</v>
      </c>
      <c r="G310" s="46" t="e">
        <f t="shared" si="109"/>
        <v>#REF!</v>
      </c>
      <c r="H310" s="46" t="e">
        <f>IF(D310=#REF!,IF(C310=#REF!,Calcul_périodes!$AI$8,0))</f>
        <v>#REF!</v>
      </c>
      <c r="I310" s="46" t="e">
        <f>IF(D310=#REF!,IF(C310=#REF!,Calcul_périodes!$AI$16,0))</f>
        <v>#REF!</v>
      </c>
      <c r="J310" s="46" t="e">
        <f>IF(D310=#REF!,IF(C310=#REF!,Calcul_périodes!$AI$24,0))</f>
        <v>#REF!</v>
      </c>
      <c r="K310" s="46" t="e">
        <f t="shared" si="110"/>
        <v>#REF!</v>
      </c>
      <c r="L310" s="47" t="e">
        <f t="shared" si="111"/>
        <v>#REF!</v>
      </c>
      <c r="M310" s="37">
        <v>480</v>
      </c>
      <c r="N310" s="37">
        <v>416</v>
      </c>
      <c r="O310" s="48">
        <f t="shared" si="112"/>
        <v>1926.2</v>
      </c>
      <c r="P310" s="49">
        <v>5556.35</v>
      </c>
      <c r="Q310" s="38" t="s">
        <v>201</v>
      </c>
      <c r="R310" s="37" t="e">
        <f t="shared" si="113"/>
        <v>#REF!</v>
      </c>
      <c r="S310" s="37" t="e">
        <f t="shared" si="129"/>
        <v>#REF!</v>
      </c>
      <c r="T310" s="37" t="e">
        <f t="shared" si="114"/>
        <v>#REF!</v>
      </c>
      <c r="U310" s="37" t="e">
        <f t="shared" si="115"/>
        <v>#REF!</v>
      </c>
      <c r="V310" s="37" t="e">
        <f t="shared" si="116"/>
        <v>#REF!</v>
      </c>
      <c r="W310" s="37" t="e">
        <f t="shared" si="117"/>
        <v>#REF!</v>
      </c>
      <c r="X310" s="37" t="e">
        <f t="shared" si="118"/>
        <v>#REF!</v>
      </c>
      <c r="Y310" s="37" t="e">
        <f t="shared" si="119"/>
        <v>#REF!</v>
      </c>
      <c r="Z310" s="37" t="e">
        <f t="shared" si="120"/>
        <v>#REF!</v>
      </c>
      <c r="AR310" s="41">
        <f t="shared" si="121"/>
        <v>4.630291666666667</v>
      </c>
      <c r="AS310" s="42">
        <f t="shared" si="123"/>
        <v>408</v>
      </c>
      <c r="AT310" s="50">
        <f t="shared" si="122"/>
        <v>1889.15</v>
      </c>
      <c r="AU310" s="50"/>
      <c r="AV310" s="50"/>
      <c r="AW310" s="50"/>
      <c r="AX310" s="50"/>
      <c r="AY310" s="51"/>
    </row>
    <row r="311" spans="1:51" ht="15">
      <c r="A311" s="37">
        <v>4</v>
      </c>
      <c r="B311" s="37">
        <v>6</v>
      </c>
      <c r="C311" s="38" t="s">
        <v>96</v>
      </c>
      <c r="D311" s="37" t="s">
        <v>81</v>
      </c>
      <c r="E311" s="37" t="s">
        <v>26</v>
      </c>
      <c r="F311" s="46" t="e">
        <f>IF(#REF!="","",IF(C311=#REF!,A311*360+B311*30,""))</f>
        <v>#REF!</v>
      </c>
      <c r="G311" s="46" t="e">
        <f t="shared" si="109"/>
        <v>#REF!</v>
      </c>
      <c r="H311" s="46" t="e">
        <f>IF(D311=#REF!,IF(C311=#REF!,Calcul_périodes!$AI$8,0))</f>
        <v>#REF!</v>
      </c>
      <c r="I311" s="46" t="e">
        <f>IF(D311=#REF!,IF(C311=#REF!,Calcul_périodes!$AI$16,0))</f>
        <v>#REF!</v>
      </c>
      <c r="J311" s="46" t="e">
        <f>IF(D311=#REF!,IF(C311=#REF!,Calcul_périodes!$AI$24,0))</f>
        <v>#REF!</v>
      </c>
      <c r="K311" s="46" t="e">
        <f t="shared" si="110"/>
        <v>#REF!</v>
      </c>
      <c r="L311" s="47" t="e">
        <f t="shared" si="111"/>
        <v>#REF!</v>
      </c>
      <c r="M311" s="37">
        <v>519</v>
      </c>
      <c r="N311" s="37">
        <v>446</v>
      </c>
      <c r="O311" s="48">
        <f t="shared" si="112"/>
        <v>2065.11</v>
      </c>
      <c r="P311" s="49">
        <v>5556.35</v>
      </c>
      <c r="Q311" s="38" t="s">
        <v>202</v>
      </c>
      <c r="R311" s="37" t="e">
        <f t="shared" si="113"/>
        <v>#REF!</v>
      </c>
      <c r="S311" s="37" t="e">
        <f t="shared" si="129"/>
        <v>#REF!</v>
      </c>
      <c r="T311" s="37" t="e">
        <f t="shared" si="114"/>
        <v>#REF!</v>
      </c>
      <c r="U311" s="37" t="e">
        <f t="shared" si="115"/>
        <v>#REF!</v>
      </c>
      <c r="V311" s="37" t="e">
        <f t="shared" si="116"/>
        <v>#REF!</v>
      </c>
      <c r="W311" s="37" t="e">
        <f t="shared" si="117"/>
        <v>#REF!</v>
      </c>
      <c r="X311" s="37" t="e">
        <f t="shared" si="118"/>
        <v>#REF!</v>
      </c>
      <c r="Y311" s="37" t="e">
        <f t="shared" si="119"/>
        <v>#REF!</v>
      </c>
      <c r="Z311" s="37" t="e">
        <f t="shared" si="120"/>
        <v>#REF!</v>
      </c>
      <c r="AR311" s="41">
        <f t="shared" si="121"/>
        <v>4.630291666666667</v>
      </c>
      <c r="AS311" s="42">
        <f t="shared" si="123"/>
        <v>409</v>
      </c>
      <c r="AT311" s="50">
        <f t="shared" si="122"/>
        <v>1893.78</v>
      </c>
      <c r="AU311" s="50"/>
      <c r="AV311" s="50"/>
      <c r="AW311" s="50"/>
      <c r="AX311" s="50"/>
      <c r="AY311" s="51"/>
    </row>
    <row r="312" spans="1:51" ht="15">
      <c r="A312" s="37">
        <v>4</v>
      </c>
      <c r="B312" s="37">
        <v>6</v>
      </c>
      <c r="C312" s="38" t="s">
        <v>96</v>
      </c>
      <c r="D312" s="37" t="s">
        <v>81</v>
      </c>
      <c r="E312" s="37" t="s">
        <v>27</v>
      </c>
      <c r="F312" s="46" t="e">
        <f>IF(#REF!="","",IF(C312=#REF!,A312*360+B312*30,""))</f>
        <v>#REF!</v>
      </c>
      <c r="G312" s="46" t="e">
        <f t="shared" si="109"/>
        <v>#REF!</v>
      </c>
      <c r="H312" s="46" t="e">
        <f>IF(D312=#REF!,IF(C312=#REF!,Calcul_périodes!$AI$8,0))</f>
        <v>#REF!</v>
      </c>
      <c r="I312" s="46" t="e">
        <f>IF(D312=#REF!,IF(C312=#REF!,Calcul_périodes!$AI$16,0))</f>
        <v>#REF!</v>
      </c>
      <c r="J312" s="46" t="e">
        <f>IF(D312=#REF!,IF(C312=#REF!,Calcul_périodes!$AI$24,0))</f>
        <v>#REF!</v>
      </c>
      <c r="K312" s="46" t="e">
        <f t="shared" si="110"/>
        <v>#REF!</v>
      </c>
      <c r="L312" s="47" t="e">
        <f t="shared" si="111"/>
        <v>#REF!</v>
      </c>
      <c r="M312" s="37">
        <v>568</v>
      </c>
      <c r="N312" s="37">
        <v>481</v>
      </c>
      <c r="O312" s="48">
        <f t="shared" si="112"/>
        <v>2227.17</v>
      </c>
      <c r="P312" s="49">
        <v>5556.35</v>
      </c>
      <c r="Q312" s="38" t="s">
        <v>203</v>
      </c>
      <c r="R312" s="37" t="e">
        <f t="shared" si="113"/>
        <v>#REF!</v>
      </c>
      <c r="S312" s="37" t="e">
        <f t="shared" si="129"/>
        <v>#REF!</v>
      </c>
      <c r="T312" s="37" t="e">
        <f t="shared" si="114"/>
        <v>#REF!</v>
      </c>
      <c r="U312" s="37" t="e">
        <f t="shared" si="115"/>
        <v>#REF!</v>
      </c>
      <c r="V312" s="37" t="e">
        <f t="shared" si="116"/>
        <v>#REF!</v>
      </c>
      <c r="W312" s="37" t="e">
        <f t="shared" si="117"/>
        <v>#REF!</v>
      </c>
      <c r="X312" s="37" t="e">
        <f t="shared" si="118"/>
        <v>#REF!</v>
      </c>
      <c r="Y312" s="37" t="e">
        <f t="shared" si="119"/>
        <v>#REF!</v>
      </c>
      <c r="Z312" s="37" t="e">
        <f t="shared" si="120"/>
        <v>#REF!</v>
      </c>
      <c r="AR312" s="41">
        <f t="shared" si="121"/>
        <v>4.630291666666667</v>
      </c>
      <c r="AS312" s="42">
        <f t="shared" si="123"/>
        <v>410</v>
      </c>
      <c r="AT312" s="50">
        <f t="shared" si="122"/>
        <v>1898.41</v>
      </c>
      <c r="AU312" s="50"/>
      <c r="AV312" s="50"/>
      <c r="AW312" s="50"/>
      <c r="AX312" s="50"/>
      <c r="AY312" s="51"/>
    </row>
    <row r="313" spans="1:51" ht="15">
      <c r="A313" s="37">
        <v>0</v>
      </c>
      <c r="B313" s="37">
        <v>0</v>
      </c>
      <c r="C313" s="38" t="s">
        <v>101</v>
      </c>
      <c r="D313" s="37" t="s">
        <v>81</v>
      </c>
      <c r="E313" s="37" t="s">
        <v>32</v>
      </c>
      <c r="F313" s="46" t="e">
        <f>IF(#REF!="","",IF(C313=#REF!,A313*360+B313*30,""))</f>
        <v>#REF!</v>
      </c>
      <c r="G313" s="46" t="e">
        <f>F313</f>
        <v>#REF!</v>
      </c>
      <c r="H313" s="46" t="e">
        <f>IF(D313=#REF!,IF(C313=#REF!,Calcul_périodes!$AI$8,0))</f>
        <v>#REF!</v>
      </c>
      <c r="I313" s="46" t="e">
        <f>IF(D313=#REF!,IF(C313=#REF!,Calcul_périodes!$AI$16,0))</f>
        <v>#REF!</v>
      </c>
      <c r="J313" s="46" t="e">
        <f>IF(D313=#REF!,IF(C313=#REF!,Calcul_périodes!$AI$24,0))</f>
        <v>#REF!</v>
      </c>
      <c r="K313" s="46" t="e">
        <f t="shared" si="110"/>
        <v>#REF!</v>
      </c>
      <c r="L313" s="47" t="e">
        <f t="shared" si="111"/>
        <v>#REF!</v>
      </c>
      <c r="M313" s="37">
        <v>322</v>
      </c>
      <c r="N313" s="37">
        <v>314</v>
      </c>
      <c r="O313" s="48">
        <f t="shared" si="112"/>
        <v>1453.91</v>
      </c>
      <c r="P313" s="49">
        <v>5556.35</v>
      </c>
      <c r="Q313" s="38" t="s">
        <v>196</v>
      </c>
      <c r="R313" s="37" t="e">
        <f t="shared" si="113"/>
        <v>#REF!</v>
      </c>
      <c r="S313" s="37" t="e">
        <f>IF(R313="OUI",IF(K313&gt;=360,K313-L313,IF(K313&lt;360,K313,0)))</f>
        <v>#REF!</v>
      </c>
      <c r="T313" s="37" t="e">
        <f t="shared" si="114"/>
        <v>#REF!</v>
      </c>
      <c r="U313" s="37" t="e">
        <f t="shared" si="115"/>
        <v>#REF!</v>
      </c>
      <c r="V313" s="37" t="e">
        <f t="shared" si="116"/>
        <v>#REF!</v>
      </c>
      <c r="W313" s="37" t="e">
        <f t="shared" si="117"/>
        <v>#REF!</v>
      </c>
      <c r="X313" s="37" t="e">
        <f t="shared" si="118"/>
        <v>#REF!</v>
      </c>
      <c r="Y313" s="37" t="e">
        <f t="shared" si="119"/>
        <v>#REF!</v>
      </c>
      <c r="Z313" s="37" t="e">
        <f t="shared" si="120"/>
        <v>#REF!</v>
      </c>
      <c r="AR313" s="41">
        <f t="shared" si="121"/>
        <v>4.630291666666667</v>
      </c>
      <c r="AS313" s="42">
        <f t="shared" si="123"/>
        <v>411</v>
      </c>
      <c r="AT313" s="50">
        <f t="shared" si="122"/>
        <v>1903.04</v>
      </c>
      <c r="AU313" s="50"/>
      <c r="AV313" s="50"/>
      <c r="AW313" s="50"/>
      <c r="AX313" s="50"/>
      <c r="AY313" s="51"/>
    </row>
    <row r="314" spans="1:51" ht="15">
      <c r="A314" s="37">
        <v>2</v>
      </c>
      <c r="B314" s="37">
        <v>0</v>
      </c>
      <c r="C314" s="38" t="s">
        <v>101</v>
      </c>
      <c r="D314" s="37" t="s">
        <v>81</v>
      </c>
      <c r="E314" s="37" t="s">
        <v>21</v>
      </c>
      <c r="F314" s="46" t="e">
        <f>IF(#REF!="","",IF(C314=#REF!,A314*360+B314*30,""))</f>
        <v>#REF!</v>
      </c>
      <c r="G314" s="46" t="e">
        <f t="shared" si="109"/>
        <v>#REF!</v>
      </c>
      <c r="H314" s="46" t="e">
        <f>IF(D314=#REF!,IF(C314=#REF!,Calcul_périodes!$AI$8,0))</f>
        <v>#REF!</v>
      </c>
      <c r="I314" s="46" t="e">
        <f>IF(D314=#REF!,IF(C314=#REF!,Calcul_périodes!$AI$16,0))</f>
        <v>#REF!</v>
      </c>
      <c r="J314" s="46" t="e">
        <f>IF(D314=#REF!,IF(C314=#REF!,Calcul_périodes!$AI$24,0))</f>
        <v>#REF!</v>
      </c>
      <c r="K314" s="46" t="e">
        <f t="shared" si="110"/>
        <v>#REF!</v>
      </c>
      <c r="L314" s="47" t="e">
        <f>IF(G314="","",IF(K314&lt;720,720,VLOOKUP(K314,$G$2:$G$800,1,TRUE)))</f>
        <v>#REF!</v>
      </c>
      <c r="M314" s="37">
        <v>346</v>
      </c>
      <c r="N314" s="37">
        <v>324</v>
      </c>
      <c r="O314" s="48">
        <f t="shared" si="112"/>
        <v>1500.21</v>
      </c>
      <c r="P314" s="49">
        <v>5556.35</v>
      </c>
      <c r="Q314" s="38" t="s">
        <v>197</v>
      </c>
      <c r="R314" s="37" t="e">
        <f t="shared" si="113"/>
        <v>#REF!</v>
      </c>
      <c r="S314" s="37" t="e">
        <f aca="true" t="shared" si="130" ref="S314:S377">IF(R314="OUI",IF(K314&gt;=360,K314-L314,IF(K314&lt;360,K314,0)))</f>
        <v>#REF!</v>
      </c>
      <c r="T314" s="37" t="e">
        <f t="shared" si="114"/>
        <v>#REF!</v>
      </c>
      <c r="U314" s="37" t="e">
        <f t="shared" si="115"/>
        <v>#REF!</v>
      </c>
      <c r="V314" s="37" t="e">
        <f t="shared" si="116"/>
        <v>#REF!</v>
      </c>
      <c r="W314" s="37" t="e">
        <f t="shared" si="117"/>
        <v>#REF!</v>
      </c>
      <c r="X314" s="37" t="e">
        <f t="shared" si="118"/>
        <v>#REF!</v>
      </c>
      <c r="Y314" s="37" t="e">
        <f t="shared" si="119"/>
        <v>#REF!</v>
      </c>
      <c r="Z314" s="37" t="e">
        <f t="shared" si="120"/>
        <v>#REF!</v>
      </c>
      <c r="AR314" s="41">
        <f t="shared" si="121"/>
        <v>4.630291666666667</v>
      </c>
      <c r="AS314" s="42">
        <f t="shared" si="123"/>
        <v>412</v>
      </c>
      <c r="AT314" s="50">
        <f t="shared" si="122"/>
        <v>1907.68</v>
      </c>
      <c r="AU314" s="50"/>
      <c r="AV314" s="50"/>
      <c r="AW314" s="50"/>
      <c r="AX314" s="50"/>
      <c r="AY314" s="51"/>
    </row>
    <row r="315" spans="1:51" ht="15">
      <c r="A315" s="37">
        <v>2</v>
      </c>
      <c r="B315" s="37">
        <v>6</v>
      </c>
      <c r="C315" s="38" t="s">
        <v>101</v>
      </c>
      <c r="D315" s="37" t="s">
        <v>81</v>
      </c>
      <c r="E315" s="37" t="s">
        <v>22</v>
      </c>
      <c r="F315" s="46" t="e">
        <f>IF(#REF!="","",IF(C315=#REF!,A315*360+B315*30,""))</f>
        <v>#REF!</v>
      </c>
      <c r="G315" s="46" t="e">
        <f t="shared" si="109"/>
        <v>#REF!</v>
      </c>
      <c r="H315" s="46" t="e">
        <f>IF(D315=#REF!,IF(C315=#REF!,Calcul_périodes!$AI$8,0))</f>
        <v>#REF!</v>
      </c>
      <c r="I315" s="46" t="e">
        <f>IF(D315=#REF!,IF(C315=#REF!,Calcul_périodes!$AI$16,0))</f>
        <v>#REF!</v>
      </c>
      <c r="J315" s="46" t="e">
        <f>IF(D315=#REF!,IF(C315=#REF!,Calcul_périodes!$AI$24,0))</f>
        <v>#REF!</v>
      </c>
      <c r="K315" s="46" t="e">
        <f t="shared" si="110"/>
        <v>#REF!</v>
      </c>
      <c r="L315" s="47" t="e">
        <f t="shared" si="111"/>
        <v>#REF!</v>
      </c>
      <c r="M315" s="37">
        <v>372</v>
      </c>
      <c r="N315" s="37">
        <v>343</v>
      </c>
      <c r="O315" s="48">
        <f t="shared" si="112"/>
        <v>1588.19</v>
      </c>
      <c r="P315" s="49">
        <v>5556.35</v>
      </c>
      <c r="Q315" s="38" t="s">
        <v>198</v>
      </c>
      <c r="R315" s="37" t="e">
        <f t="shared" si="113"/>
        <v>#REF!</v>
      </c>
      <c r="S315" s="37" t="e">
        <f t="shared" si="130"/>
        <v>#REF!</v>
      </c>
      <c r="T315" s="37" t="e">
        <f t="shared" si="114"/>
        <v>#REF!</v>
      </c>
      <c r="U315" s="37" t="e">
        <f t="shared" si="115"/>
        <v>#REF!</v>
      </c>
      <c r="V315" s="37" t="e">
        <f t="shared" si="116"/>
        <v>#REF!</v>
      </c>
      <c r="W315" s="37" t="e">
        <f t="shared" si="117"/>
        <v>#REF!</v>
      </c>
      <c r="X315" s="37" t="e">
        <f t="shared" si="118"/>
        <v>#REF!</v>
      </c>
      <c r="Y315" s="37" t="e">
        <f t="shared" si="119"/>
        <v>#REF!</v>
      </c>
      <c r="Z315" s="37" t="e">
        <f t="shared" si="120"/>
        <v>#REF!</v>
      </c>
      <c r="AR315" s="41">
        <f t="shared" si="121"/>
        <v>4.630291666666667</v>
      </c>
      <c r="AS315" s="42">
        <f t="shared" si="123"/>
        <v>413</v>
      </c>
      <c r="AT315" s="50">
        <f t="shared" si="122"/>
        <v>1912.31</v>
      </c>
      <c r="AU315" s="50"/>
      <c r="AV315" s="50"/>
      <c r="AW315" s="50"/>
      <c r="AX315" s="50"/>
      <c r="AY315" s="51"/>
    </row>
    <row r="316" spans="1:51" ht="15">
      <c r="A316" s="37">
        <v>3</v>
      </c>
      <c r="B316" s="37">
        <v>6</v>
      </c>
      <c r="C316" s="38" t="s">
        <v>101</v>
      </c>
      <c r="D316" s="37" t="s">
        <v>81</v>
      </c>
      <c r="E316" s="37" t="s">
        <v>23</v>
      </c>
      <c r="F316" s="46" t="e">
        <f>IF(#REF!="","",IF(C316=#REF!,A316*360+B316*30,""))</f>
        <v>#REF!</v>
      </c>
      <c r="G316" s="46" t="e">
        <f t="shared" si="109"/>
        <v>#REF!</v>
      </c>
      <c r="H316" s="46" t="e">
        <f>IF(D316=#REF!,IF(C316=#REF!,Calcul_périodes!$AI$8,0))</f>
        <v>#REF!</v>
      </c>
      <c r="I316" s="46" t="e">
        <f>IF(D316=#REF!,IF(C316=#REF!,Calcul_périodes!$AI$16,0))</f>
        <v>#REF!</v>
      </c>
      <c r="J316" s="46" t="e">
        <f>IF(D316=#REF!,IF(C316=#REF!,Calcul_périodes!$AI$24,0))</f>
        <v>#REF!</v>
      </c>
      <c r="K316" s="46" t="e">
        <f t="shared" si="110"/>
        <v>#REF!</v>
      </c>
      <c r="L316" s="47" t="e">
        <f t="shared" si="111"/>
        <v>#REF!</v>
      </c>
      <c r="M316" s="37">
        <v>407</v>
      </c>
      <c r="N316" s="37">
        <v>367</v>
      </c>
      <c r="O316" s="48">
        <f t="shared" si="112"/>
        <v>1699.31</v>
      </c>
      <c r="P316" s="49">
        <v>5556.35</v>
      </c>
      <c r="Q316" s="38" t="s">
        <v>199</v>
      </c>
      <c r="R316" s="37" t="e">
        <f t="shared" si="113"/>
        <v>#REF!</v>
      </c>
      <c r="S316" s="37" t="e">
        <f t="shared" si="130"/>
        <v>#REF!</v>
      </c>
      <c r="T316" s="37" t="e">
        <f t="shared" si="114"/>
        <v>#REF!</v>
      </c>
      <c r="U316" s="37" t="e">
        <f t="shared" si="115"/>
        <v>#REF!</v>
      </c>
      <c r="V316" s="37" t="e">
        <f t="shared" si="116"/>
        <v>#REF!</v>
      </c>
      <c r="W316" s="37" t="e">
        <f t="shared" si="117"/>
        <v>#REF!</v>
      </c>
      <c r="X316" s="37" t="e">
        <f t="shared" si="118"/>
        <v>#REF!</v>
      </c>
      <c r="Y316" s="37" t="e">
        <f t="shared" si="119"/>
        <v>#REF!</v>
      </c>
      <c r="Z316" s="37" t="e">
        <f t="shared" si="120"/>
        <v>#REF!</v>
      </c>
      <c r="AR316" s="41">
        <f t="shared" si="121"/>
        <v>4.630291666666667</v>
      </c>
      <c r="AS316" s="42">
        <f t="shared" si="123"/>
        <v>414</v>
      </c>
      <c r="AT316" s="50">
        <f t="shared" si="122"/>
        <v>1916.94</v>
      </c>
      <c r="AU316" s="50"/>
      <c r="AV316" s="50"/>
      <c r="AW316" s="50"/>
      <c r="AX316" s="50"/>
      <c r="AY316" s="51"/>
    </row>
    <row r="317" spans="1:51" ht="15">
      <c r="A317" s="37">
        <v>3</v>
      </c>
      <c r="B317" s="37">
        <v>6</v>
      </c>
      <c r="C317" s="38" t="s">
        <v>101</v>
      </c>
      <c r="D317" s="37" t="s">
        <v>81</v>
      </c>
      <c r="E317" s="37" t="s">
        <v>24</v>
      </c>
      <c r="F317" s="46" t="e">
        <f>IF(#REF!="","",IF(C317=#REF!,A317*360+B317*30,""))</f>
        <v>#REF!</v>
      </c>
      <c r="G317" s="46" t="e">
        <f t="shared" si="109"/>
        <v>#REF!</v>
      </c>
      <c r="H317" s="46" t="e">
        <f>IF(D317=#REF!,IF(C317=#REF!,Calcul_périodes!$AI$8,0))</f>
        <v>#REF!</v>
      </c>
      <c r="I317" s="46" t="e">
        <f>IF(D317=#REF!,IF(C317=#REF!,Calcul_périodes!$AI$16,0))</f>
        <v>#REF!</v>
      </c>
      <c r="J317" s="46" t="e">
        <f>IF(D317=#REF!,IF(C317=#REF!,Calcul_périodes!$AI$24,0))</f>
        <v>#REF!</v>
      </c>
      <c r="K317" s="46" t="e">
        <f t="shared" si="110"/>
        <v>#REF!</v>
      </c>
      <c r="L317" s="47" t="e">
        <f t="shared" si="111"/>
        <v>#REF!</v>
      </c>
      <c r="M317" s="37">
        <v>443</v>
      </c>
      <c r="N317" s="37">
        <v>390</v>
      </c>
      <c r="O317" s="48">
        <f t="shared" si="112"/>
        <v>1805.81</v>
      </c>
      <c r="P317" s="49">
        <v>5556.35</v>
      </c>
      <c r="Q317" s="38" t="s">
        <v>200</v>
      </c>
      <c r="R317" s="37" t="e">
        <f t="shared" si="113"/>
        <v>#REF!</v>
      </c>
      <c r="S317" s="37" t="e">
        <f t="shared" si="130"/>
        <v>#REF!</v>
      </c>
      <c r="T317" s="37" t="e">
        <f t="shared" si="114"/>
        <v>#REF!</v>
      </c>
      <c r="U317" s="37" t="e">
        <f t="shared" si="115"/>
        <v>#REF!</v>
      </c>
      <c r="V317" s="37" t="e">
        <f t="shared" si="116"/>
        <v>#REF!</v>
      </c>
      <c r="W317" s="37" t="e">
        <f t="shared" si="117"/>
        <v>#REF!</v>
      </c>
      <c r="X317" s="37" t="e">
        <f t="shared" si="118"/>
        <v>#REF!</v>
      </c>
      <c r="Y317" s="37" t="e">
        <f t="shared" si="119"/>
        <v>#REF!</v>
      </c>
      <c r="Z317" s="37" t="e">
        <f t="shared" si="120"/>
        <v>#REF!</v>
      </c>
      <c r="AR317" s="41">
        <f t="shared" si="121"/>
        <v>4.630291666666667</v>
      </c>
      <c r="AS317" s="42">
        <f t="shared" si="123"/>
        <v>415</v>
      </c>
      <c r="AT317" s="50">
        <f t="shared" si="122"/>
        <v>1921.57</v>
      </c>
      <c r="AU317" s="50"/>
      <c r="AV317" s="50"/>
      <c r="AW317" s="50"/>
      <c r="AX317" s="50"/>
      <c r="AY317" s="51"/>
    </row>
    <row r="318" spans="1:51" ht="15">
      <c r="A318" s="37">
        <v>4</v>
      </c>
      <c r="B318" s="37">
        <v>6</v>
      </c>
      <c r="C318" s="38" t="s">
        <v>101</v>
      </c>
      <c r="D318" s="37" t="s">
        <v>81</v>
      </c>
      <c r="E318" s="37" t="s">
        <v>25</v>
      </c>
      <c r="F318" s="46" t="e">
        <f>IF(#REF!="","",IF(C318=#REF!,A318*360+B318*30,""))</f>
        <v>#REF!</v>
      </c>
      <c r="G318" s="46" t="e">
        <f t="shared" si="109"/>
        <v>#REF!</v>
      </c>
      <c r="H318" s="46" t="e">
        <f>IF(D318=#REF!,IF(C318=#REF!,Calcul_périodes!$AI$8,0))</f>
        <v>#REF!</v>
      </c>
      <c r="I318" s="46" t="e">
        <f>IF(D318=#REF!,IF(C318=#REF!,Calcul_périodes!$AI$16,0))</f>
        <v>#REF!</v>
      </c>
      <c r="J318" s="46" t="e">
        <f>IF(D318=#REF!,IF(C318=#REF!,Calcul_périodes!$AI$24,0))</f>
        <v>#REF!</v>
      </c>
      <c r="K318" s="46" t="e">
        <f t="shared" si="110"/>
        <v>#REF!</v>
      </c>
      <c r="L318" s="47" t="e">
        <f t="shared" si="111"/>
        <v>#REF!</v>
      </c>
      <c r="M318" s="37">
        <v>480</v>
      </c>
      <c r="N318" s="37">
        <v>416</v>
      </c>
      <c r="O318" s="48">
        <f t="shared" si="112"/>
        <v>1926.2</v>
      </c>
      <c r="P318" s="49">
        <v>5556.35</v>
      </c>
      <c r="Q318" s="38" t="s">
        <v>201</v>
      </c>
      <c r="R318" s="37" t="e">
        <f t="shared" si="113"/>
        <v>#REF!</v>
      </c>
      <c r="S318" s="37" t="e">
        <f t="shared" si="130"/>
        <v>#REF!</v>
      </c>
      <c r="T318" s="37" t="e">
        <f t="shared" si="114"/>
        <v>#REF!</v>
      </c>
      <c r="U318" s="37" t="e">
        <f t="shared" si="115"/>
        <v>#REF!</v>
      </c>
      <c r="V318" s="37" t="e">
        <f t="shared" si="116"/>
        <v>#REF!</v>
      </c>
      <c r="W318" s="37" t="e">
        <f t="shared" si="117"/>
        <v>#REF!</v>
      </c>
      <c r="X318" s="37" t="e">
        <f t="shared" si="118"/>
        <v>#REF!</v>
      </c>
      <c r="Y318" s="37" t="e">
        <f t="shared" si="119"/>
        <v>#REF!</v>
      </c>
      <c r="Z318" s="37" t="e">
        <f t="shared" si="120"/>
        <v>#REF!</v>
      </c>
      <c r="AR318" s="41">
        <f t="shared" si="121"/>
        <v>4.630291666666667</v>
      </c>
      <c r="AS318" s="42">
        <f t="shared" si="123"/>
        <v>416</v>
      </c>
      <c r="AT318" s="50">
        <f t="shared" si="122"/>
        <v>1926.2</v>
      </c>
      <c r="AU318" s="50"/>
      <c r="AV318" s="50"/>
      <c r="AW318" s="50"/>
      <c r="AX318" s="50"/>
      <c r="AY318" s="51"/>
    </row>
    <row r="319" spans="1:51" ht="15">
      <c r="A319" s="37">
        <v>4</v>
      </c>
      <c r="B319" s="37">
        <v>6</v>
      </c>
      <c r="C319" s="38" t="s">
        <v>101</v>
      </c>
      <c r="D319" s="37" t="s">
        <v>81</v>
      </c>
      <c r="E319" s="37" t="s">
        <v>26</v>
      </c>
      <c r="F319" s="46" t="e">
        <f>IF(#REF!="","",IF(C319=#REF!,A319*360+B319*30,""))</f>
        <v>#REF!</v>
      </c>
      <c r="G319" s="46" t="e">
        <f t="shared" si="109"/>
        <v>#REF!</v>
      </c>
      <c r="H319" s="46" t="e">
        <f>IF(D319=#REF!,IF(C319=#REF!,Calcul_périodes!$AI$8,0))</f>
        <v>#REF!</v>
      </c>
      <c r="I319" s="46" t="e">
        <f>IF(D319=#REF!,IF(C319=#REF!,Calcul_périodes!$AI$16,0))</f>
        <v>#REF!</v>
      </c>
      <c r="J319" s="46" t="e">
        <f>IF(D319=#REF!,IF(C319=#REF!,Calcul_périodes!$AI$24,0))</f>
        <v>#REF!</v>
      </c>
      <c r="K319" s="46" t="e">
        <f t="shared" si="110"/>
        <v>#REF!</v>
      </c>
      <c r="L319" s="47" t="e">
        <f t="shared" si="111"/>
        <v>#REF!</v>
      </c>
      <c r="M319" s="37">
        <v>519</v>
      </c>
      <c r="N319" s="37">
        <v>446</v>
      </c>
      <c r="O319" s="48">
        <f t="shared" si="112"/>
        <v>2065.11</v>
      </c>
      <c r="P319" s="49">
        <v>5556.35</v>
      </c>
      <c r="Q319" s="38" t="s">
        <v>202</v>
      </c>
      <c r="R319" s="37" t="e">
        <f t="shared" si="113"/>
        <v>#REF!</v>
      </c>
      <c r="S319" s="37" t="e">
        <f t="shared" si="130"/>
        <v>#REF!</v>
      </c>
      <c r="T319" s="37" t="e">
        <f t="shared" si="114"/>
        <v>#REF!</v>
      </c>
      <c r="U319" s="37" t="e">
        <f t="shared" si="115"/>
        <v>#REF!</v>
      </c>
      <c r="V319" s="37" t="e">
        <f t="shared" si="116"/>
        <v>#REF!</v>
      </c>
      <c r="W319" s="37" t="e">
        <f t="shared" si="117"/>
        <v>#REF!</v>
      </c>
      <c r="X319" s="37" t="e">
        <f t="shared" si="118"/>
        <v>#REF!</v>
      </c>
      <c r="Y319" s="37" t="e">
        <f t="shared" si="119"/>
        <v>#REF!</v>
      </c>
      <c r="Z319" s="37" t="e">
        <f t="shared" si="120"/>
        <v>#REF!</v>
      </c>
      <c r="AR319" s="41">
        <f t="shared" si="121"/>
        <v>4.630291666666667</v>
      </c>
      <c r="AS319" s="42">
        <f t="shared" si="123"/>
        <v>417</v>
      </c>
      <c r="AT319" s="50">
        <f t="shared" si="122"/>
        <v>1930.83</v>
      </c>
      <c r="AU319" s="50"/>
      <c r="AV319" s="50"/>
      <c r="AW319" s="50"/>
      <c r="AX319" s="50"/>
      <c r="AY319" s="51"/>
    </row>
    <row r="320" spans="1:51" ht="15">
      <c r="A320" s="37">
        <v>4</v>
      </c>
      <c r="B320" s="37">
        <v>6</v>
      </c>
      <c r="C320" s="38" t="s">
        <v>101</v>
      </c>
      <c r="D320" s="37" t="s">
        <v>81</v>
      </c>
      <c r="E320" s="37" t="s">
        <v>27</v>
      </c>
      <c r="F320" s="46" t="e">
        <f>IF(#REF!="","",IF(C320=#REF!,A320*360+B320*30,""))</f>
        <v>#REF!</v>
      </c>
      <c r="G320" s="46" t="e">
        <f t="shared" si="109"/>
        <v>#REF!</v>
      </c>
      <c r="H320" s="46" t="e">
        <f>IF(D320=#REF!,IF(C320=#REF!,Calcul_périodes!$AI$8,0))</f>
        <v>#REF!</v>
      </c>
      <c r="I320" s="46" t="e">
        <f>IF(D320=#REF!,IF(C320=#REF!,Calcul_périodes!$AI$16,0))</f>
        <v>#REF!</v>
      </c>
      <c r="J320" s="46" t="e">
        <f>IF(D320=#REF!,IF(C320=#REF!,Calcul_périodes!$AI$24,0))</f>
        <v>#REF!</v>
      </c>
      <c r="K320" s="46" t="e">
        <f t="shared" si="110"/>
        <v>#REF!</v>
      </c>
      <c r="L320" s="47" t="e">
        <f t="shared" si="111"/>
        <v>#REF!</v>
      </c>
      <c r="M320" s="37">
        <v>568</v>
      </c>
      <c r="N320" s="37">
        <v>481</v>
      </c>
      <c r="O320" s="48">
        <f t="shared" si="112"/>
        <v>2227.17</v>
      </c>
      <c r="P320" s="49">
        <v>5556.35</v>
      </c>
      <c r="Q320" s="38" t="s">
        <v>203</v>
      </c>
      <c r="R320" s="37" t="e">
        <f t="shared" si="113"/>
        <v>#REF!</v>
      </c>
      <c r="S320" s="37" t="e">
        <f t="shared" si="130"/>
        <v>#REF!</v>
      </c>
      <c r="T320" s="37" t="e">
        <f t="shared" si="114"/>
        <v>#REF!</v>
      </c>
      <c r="U320" s="37" t="e">
        <f t="shared" si="115"/>
        <v>#REF!</v>
      </c>
      <c r="V320" s="37" t="e">
        <f t="shared" si="116"/>
        <v>#REF!</v>
      </c>
      <c r="W320" s="37" t="e">
        <f t="shared" si="117"/>
        <v>#REF!</v>
      </c>
      <c r="X320" s="37" t="e">
        <f t="shared" si="118"/>
        <v>#REF!</v>
      </c>
      <c r="Y320" s="37" t="e">
        <f t="shared" si="119"/>
        <v>#REF!</v>
      </c>
      <c r="Z320" s="37" t="e">
        <f t="shared" si="120"/>
        <v>#REF!</v>
      </c>
      <c r="AR320" s="41">
        <f t="shared" si="121"/>
        <v>4.630291666666667</v>
      </c>
      <c r="AS320" s="42">
        <f t="shared" si="123"/>
        <v>418</v>
      </c>
      <c r="AT320" s="50">
        <f t="shared" si="122"/>
        <v>1935.46</v>
      </c>
      <c r="AU320" s="50"/>
      <c r="AV320" s="50"/>
      <c r="AW320" s="50"/>
      <c r="AX320" s="50"/>
      <c r="AY320" s="51"/>
    </row>
    <row r="321" spans="1:51" ht="15">
      <c r="A321" s="37">
        <v>0</v>
      </c>
      <c r="B321" s="37">
        <v>0</v>
      </c>
      <c r="C321" s="38" t="s">
        <v>92</v>
      </c>
      <c r="D321" s="37" t="s">
        <v>79</v>
      </c>
      <c r="E321" s="37" t="s">
        <v>32</v>
      </c>
      <c r="F321" s="46" t="e">
        <f>IF(#REF!="","",IF(C321=#REF!,A321*360+B321*30,""))</f>
        <v>#REF!</v>
      </c>
      <c r="G321" s="46" t="e">
        <f>F321</f>
        <v>#REF!</v>
      </c>
      <c r="H321" s="46" t="e">
        <f>IF(D321=#REF!,IF(C321=#REF!,Calcul_périodes!$AI$8,0))</f>
        <v>#REF!</v>
      </c>
      <c r="I321" s="46" t="e">
        <f>IF(D321=#REF!,IF(C321=#REF!,Calcul_périodes!$AI$16,0))</f>
        <v>#REF!</v>
      </c>
      <c r="J321" s="46" t="e">
        <f>IF(D321=#REF!,IF(C321=#REF!,Calcul_périodes!$AI$24,0))</f>
        <v>#REF!</v>
      </c>
      <c r="K321" s="46" t="e">
        <f t="shared" si="110"/>
        <v>#REF!</v>
      </c>
      <c r="L321" s="47" t="e">
        <f t="shared" si="111"/>
        <v>#REF!</v>
      </c>
      <c r="M321" s="37">
        <v>298</v>
      </c>
      <c r="N321" s="37">
        <v>309</v>
      </c>
      <c r="O321" s="48">
        <f t="shared" si="112"/>
        <v>1430.76</v>
      </c>
      <c r="P321" s="49">
        <v>5556.35</v>
      </c>
      <c r="Q321" s="38" t="s">
        <v>196</v>
      </c>
      <c r="R321" s="37" t="e">
        <f t="shared" si="113"/>
        <v>#REF!</v>
      </c>
      <c r="S321" s="37" t="e">
        <f>IF(R321="OUI",IF(K321&gt;=360,K321-L321,IF(K321&lt;360,K321,0)))</f>
        <v>#REF!</v>
      </c>
      <c r="T321" s="37" t="e">
        <f t="shared" si="114"/>
        <v>#REF!</v>
      </c>
      <c r="U321" s="37" t="e">
        <f t="shared" si="115"/>
        <v>#REF!</v>
      </c>
      <c r="V321" s="37" t="e">
        <f t="shared" si="116"/>
        <v>#REF!</v>
      </c>
      <c r="W321" s="37" t="e">
        <f t="shared" si="117"/>
        <v>#REF!</v>
      </c>
      <c r="X321" s="37" t="e">
        <f t="shared" si="118"/>
        <v>#REF!</v>
      </c>
      <c r="Y321" s="37" t="e">
        <f t="shared" si="119"/>
        <v>#REF!</v>
      </c>
      <c r="Z321" s="37" t="e">
        <f t="shared" si="120"/>
        <v>#REF!</v>
      </c>
      <c r="AR321" s="41">
        <f t="shared" si="121"/>
        <v>4.630291666666667</v>
      </c>
      <c r="AS321" s="42">
        <f t="shared" si="123"/>
        <v>419</v>
      </c>
      <c r="AT321" s="50">
        <f t="shared" si="122"/>
        <v>1940.09</v>
      </c>
      <c r="AU321" s="50"/>
      <c r="AV321" s="50"/>
      <c r="AW321" s="50"/>
      <c r="AX321" s="50"/>
      <c r="AY321" s="51"/>
    </row>
    <row r="322" spans="1:51" ht="15">
      <c r="A322" s="37">
        <v>1</v>
      </c>
      <c r="B322" s="37">
        <v>0</v>
      </c>
      <c r="C322" s="38" t="s">
        <v>92</v>
      </c>
      <c r="D322" s="37" t="s">
        <v>79</v>
      </c>
      <c r="E322" s="37" t="s">
        <v>21</v>
      </c>
      <c r="F322" s="46" t="e">
        <f>IF(#REF!="","",IF(C322=#REF!,A322*360+B322*30,""))</f>
        <v>#REF!</v>
      </c>
      <c r="G322" s="46" t="e">
        <f t="shared" si="109"/>
        <v>#REF!</v>
      </c>
      <c r="H322" s="46" t="e">
        <f>IF(D322=#REF!,IF(C322=#REF!,Calcul_périodes!$AI$8,0))</f>
        <v>#REF!</v>
      </c>
      <c r="I322" s="46" t="e">
        <f>IF(D322=#REF!,IF(C322=#REF!,Calcul_périodes!$AI$16,0))</f>
        <v>#REF!</v>
      </c>
      <c r="J322" s="46" t="e">
        <f>IF(D322=#REF!,IF(C322=#REF!,Calcul_périodes!$AI$24,0))</f>
        <v>#REF!</v>
      </c>
      <c r="K322" s="46" t="e">
        <f t="shared" si="110"/>
        <v>#REF!</v>
      </c>
      <c r="L322" s="47" t="e">
        <f t="shared" si="111"/>
        <v>#REF!</v>
      </c>
      <c r="M322" s="37">
        <v>299</v>
      </c>
      <c r="N322" s="37">
        <v>310</v>
      </c>
      <c r="O322" s="48">
        <f t="shared" si="112"/>
        <v>1435.39</v>
      </c>
      <c r="P322" s="49">
        <v>5556.35</v>
      </c>
      <c r="Q322" s="38" t="s">
        <v>197</v>
      </c>
      <c r="R322" s="37" t="e">
        <f t="shared" si="113"/>
        <v>#REF!</v>
      </c>
      <c r="S322" s="37" t="e">
        <f t="shared" si="130"/>
        <v>#REF!</v>
      </c>
      <c r="T322" s="37" t="e">
        <f t="shared" si="114"/>
        <v>#REF!</v>
      </c>
      <c r="U322" s="37" t="e">
        <f t="shared" si="115"/>
        <v>#REF!</v>
      </c>
      <c r="V322" s="37" t="e">
        <f t="shared" si="116"/>
        <v>#REF!</v>
      </c>
      <c r="W322" s="37" t="e">
        <f t="shared" si="117"/>
        <v>#REF!</v>
      </c>
      <c r="X322" s="37" t="e">
        <f t="shared" si="118"/>
        <v>#REF!</v>
      </c>
      <c r="Y322" s="37" t="e">
        <f t="shared" si="119"/>
        <v>#REF!</v>
      </c>
      <c r="Z322" s="37" t="e">
        <f t="shared" si="120"/>
        <v>#REF!</v>
      </c>
      <c r="AR322" s="41">
        <f t="shared" si="121"/>
        <v>4.630291666666667</v>
      </c>
      <c r="AS322" s="42">
        <f t="shared" si="123"/>
        <v>420</v>
      </c>
      <c r="AT322" s="50">
        <f t="shared" si="122"/>
        <v>1944.72</v>
      </c>
      <c r="AU322" s="50"/>
      <c r="AV322" s="50"/>
      <c r="AW322" s="50"/>
      <c r="AX322" s="50"/>
      <c r="AY322" s="51"/>
    </row>
    <row r="323" spans="1:51" ht="15">
      <c r="A323" s="37">
        <v>2</v>
      </c>
      <c r="B323" s="37">
        <v>0</v>
      </c>
      <c r="C323" s="38" t="s">
        <v>92</v>
      </c>
      <c r="D323" s="37" t="s">
        <v>79</v>
      </c>
      <c r="E323" s="37" t="s">
        <v>22</v>
      </c>
      <c r="F323" s="46" t="e">
        <f>IF(#REF!="","",IF(C323=#REF!,A323*360+B323*30,""))</f>
        <v>#REF!</v>
      </c>
      <c r="G323" s="46" t="e">
        <f aca="true" t="shared" si="131" ref="G323:G346">IF(F323="","",G322+F323)</f>
        <v>#REF!</v>
      </c>
      <c r="H323" s="46" t="e">
        <f>IF(D323=#REF!,IF(C323=#REF!,Calcul_périodes!$AI$8,0))</f>
        <v>#REF!</v>
      </c>
      <c r="I323" s="46" t="e">
        <f>IF(D323=#REF!,IF(C323=#REF!,Calcul_périodes!$AI$16,0))</f>
        <v>#REF!</v>
      </c>
      <c r="J323" s="46" t="e">
        <f>IF(D323=#REF!,IF(C323=#REF!,Calcul_périodes!$AI$24,0))</f>
        <v>#REF!</v>
      </c>
      <c r="K323" s="46" t="e">
        <f aca="true" t="shared" si="132" ref="K323:K346">IF(F323="","",H323+I323+J323)</f>
        <v>#REF!</v>
      </c>
      <c r="L323" s="47" t="e">
        <f aca="true" t="shared" si="133" ref="L323:L386">IF(G323="","",IF(K323&lt;360,360,VLOOKUP(K323,$G$2:$G$800,1,TRUE)))</f>
        <v>#REF!</v>
      </c>
      <c r="M323" s="37">
        <v>303</v>
      </c>
      <c r="N323" s="37">
        <v>311</v>
      </c>
      <c r="O323" s="48">
        <f aca="true" t="shared" si="134" ref="O323:O386">ROUNDDOWN(N323*P323/12/100,2)</f>
        <v>1440.02</v>
      </c>
      <c r="P323" s="49">
        <v>5556.35</v>
      </c>
      <c r="Q323" s="38" t="s">
        <v>198</v>
      </c>
      <c r="R323" s="37" t="e">
        <f aca="true" t="shared" si="135" ref="R323:R386">IF(K323="","",IF(AND(K323&gt;=G323,K323&lt;=G324),"OUI","NON"))</f>
        <v>#REF!</v>
      </c>
      <c r="S323" s="37" t="e">
        <f t="shared" si="130"/>
        <v>#REF!</v>
      </c>
      <c r="T323" s="37" t="e">
        <f aca="true" t="shared" si="136" ref="T323:T386">INT(S323/360)</f>
        <v>#REF!</v>
      </c>
      <c r="U323" s="37" t="e">
        <f aca="true" t="shared" si="137" ref="U323:U386">INT((S323-T323*360)/30)</f>
        <v>#REF!</v>
      </c>
      <c r="V323" s="37" t="e">
        <f aca="true" t="shared" si="138" ref="V323:V386">INT(S323-T323*360-U323*30)</f>
        <v>#REF!</v>
      </c>
      <c r="W323" s="37" t="e">
        <f aca="true" t="shared" si="139" ref="W323:W386">IF(X323&gt;12,T323+1,T323)</f>
        <v>#REF!</v>
      </c>
      <c r="X323" s="37" t="e">
        <f aca="true" t="shared" si="140" ref="X323:X386">IF(V323&gt;=30,U323+1,U323)</f>
        <v>#REF!</v>
      </c>
      <c r="Y323" s="37" t="e">
        <f aca="true" t="shared" si="141" ref="Y323:Y386">IF(V323&gt;=30,0,V323)</f>
        <v>#REF!</v>
      </c>
      <c r="Z323" s="37" t="e">
        <f aca="true" t="shared" si="142" ref="Z323:Z386">CONCATENATE(W323," an(s) ",X323," mois ",Y323," jour(s)")</f>
        <v>#REF!</v>
      </c>
      <c r="AR323" s="41">
        <f aca="true" t="shared" si="143" ref="AR323:AR386">5556.35/12/100</f>
        <v>4.630291666666667</v>
      </c>
      <c r="AS323" s="42">
        <f t="shared" si="123"/>
        <v>421</v>
      </c>
      <c r="AT323" s="50">
        <f aca="true" t="shared" si="144" ref="AT323:AT386">ROUNDDOWN(AS323*AR323,2)</f>
        <v>1949.35</v>
      </c>
      <c r="AU323" s="50"/>
      <c r="AV323" s="50"/>
      <c r="AW323" s="50"/>
      <c r="AX323" s="50"/>
      <c r="AY323" s="51"/>
    </row>
    <row r="324" spans="1:51" ht="15">
      <c r="A324" s="37">
        <v>2</v>
      </c>
      <c r="B324" s="37">
        <v>0</v>
      </c>
      <c r="C324" s="38" t="s">
        <v>92</v>
      </c>
      <c r="D324" s="37" t="s">
        <v>79</v>
      </c>
      <c r="E324" s="37" t="s">
        <v>23</v>
      </c>
      <c r="F324" s="46" t="e">
        <f>IF(#REF!="","",IF(C324=#REF!,A324*360+B324*30,""))</f>
        <v>#REF!</v>
      </c>
      <c r="G324" s="46" t="e">
        <f t="shared" si="131"/>
        <v>#REF!</v>
      </c>
      <c r="H324" s="46" t="e">
        <f>IF(D324=#REF!,IF(C324=#REF!,Calcul_périodes!$AI$8,0))</f>
        <v>#REF!</v>
      </c>
      <c r="I324" s="46" t="e">
        <f>IF(D324=#REF!,IF(C324=#REF!,Calcul_périodes!$AI$16,0))</f>
        <v>#REF!</v>
      </c>
      <c r="J324" s="46" t="e">
        <f>IF(D324=#REF!,IF(C324=#REF!,Calcul_périodes!$AI$24,0))</f>
        <v>#REF!</v>
      </c>
      <c r="K324" s="46" t="e">
        <f t="shared" si="132"/>
        <v>#REF!</v>
      </c>
      <c r="L324" s="47" t="e">
        <f t="shared" si="133"/>
        <v>#REF!</v>
      </c>
      <c r="M324" s="37">
        <v>310</v>
      </c>
      <c r="N324" s="37">
        <v>312</v>
      </c>
      <c r="O324" s="48">
        <f t="shared" si="134"/>
        <v>1444.65</v>
      </c>
      <c r="P324" s="49">
        <v>5556.35</v>
      </c>
      <c r="Q324" s="38" t="s">
        <v>199</v>
      </c>
      <c r="R324" s="37" t="e">
        <f t="shared" si="135"/>
        <v>#REF!</v>
      </c>
      <c r="S324" s="37" t="e">
        <f t="shared" si="130"/>
        <v>#REF!</v>
      </c>
      <c r="T324" s="37" t="e">
        <f t="shared" si="136"/>
        <v>#REF!</v>
      </c>
      <c r="U324" s="37" t="e">
        <f t="shared" si="137"/>
        <v>#REF!</v>
      </c>
      <c r="V324" s="37" t="e">
        <f t="shared" si="138"/>
        <v>#REF!</v>
      </c>
      <c r="W324" s="37" t="e">
        <f t="shared" si="139"/>
        <v>#REF!</v>
      </c>
      <c r="X324" s="37" t="e">
        <f t="shared" si="140"/>
        <v>#REF!</v>
      </c>
      <c r="Y324" s="37" t="e">
        <f t="shared" si="141"/>
        <v>#REF!</v>
      </c>
      <c r="Z324" s="37" t="e">
        <f t="shared" si="142"/>
        <v>#REF!</v>
      </c>
      <c r="AR324" s="41">
        <f t="shared" si="143"/>
        <v>4.630291666666667</v>
      </c>
      <c r="AS324" s="42">
        <f aca="true" t="shared" si="145" ref="AS324:AS387">AS323+1</f>
        <v>422</v>
      </c>
      <c r="AT324" s="50">
        <f t="shared" si="144"/>
        <v>1953.98</v>
      </c>
      <c r="AU324" s="50"/>
      <c r="AV324" s="50"/>
      <c r="AW324" s="50"/>
      <c r="AX324" s="50"/>
      <c r="AY324" s="51"/>
    </row>
    <row r="325" spans="1:51" ht="15">
      <c r="A325" s="37">
        <v>3</v>
      </c>
      <c r="B325" s="37">
        <v>0</v>
      </c>
      <c r="C325" s="38" t="s">
        <v>92</v>
      </c>
      <c r="D325" s="37" t="s">
        <v>79</v>
      </c>
      <c r="E325" s="37" t="s">
        <v>24</v>
      </c>
      <c r="F325" s="46" t="e">
        <f>IF(#REF!="","",IF(C325=#REF!,A325*360+B325*30,""))</f>
        <v>#REF!</v>
      </c>
      <c r="G325" s="46" t="e">
        <f t="shared" si="131"/>
        <v>#REF!</v>
      </c>
      <c r="H325" s="46" t="e">
        <f>IF(D325=#REF!,IF(C325=#REF!,Calcul_périodes!$AI$8,0))</f>
        <v>#REF!</v>
      </c>
      <c r="I325" s="46" t="e">
        <f>IF(D325=#REF!,IF(C325=#REF!,Calcul_périodes!$AI$16,0))</f>
        <v>#REF!</v>
      </c>
      <c r="J325" s="46" t="e">
        <f>IF(D325=#REF!,IF(C325=#REF!,Calcul_périodes!$AI$24,0))</f>
        <v>#REF!</v>
      </c>
      <c r="K325" s="46" t="e">
        <f t="shared" si="132"/>
        <v>#REF!</v>
      </c>
      <c r="L325" s="47" t="e">
        <f t="shared" si="133"/>
        <v>#REF!</v>
      </c>
      <c r="M325" s="37">
        <v>323</v>
      </c>
      <c r="N325" s="37">
        <v>314</v>
      </c>
      <c r="O325" s="48">
        <f t="shared" si="134"/>
        <v>1453.91</v>
      </c>
      <c r="P325" s="49">
        <v>5556.35</v>
      </c>
      <c r="Q325" s="38" t="s">
        <v>200</v>
      </c>
      <c r="R325" s="37" t="e">
        <f t="shared" si="135"/>
        <v>#REF!</v>
      </c>
      <c r="S325" s="37" t="e">
        <f t="shared" si="130"/>
        <v>#REF!</v>
      </c>
      <c r="T325" s="37" t="e">
        <f t="shared" si="136"/>
        <v>#REF!</v>
      </c>
      <c r="U325" s="37" t="e">
        <f t="shared" si="137"/>
        <v>#REF!</v>
      </c>
      <c r="V325" s="37" t="e">
        <f t="shared" si="138"/>
        <v>#REF!</v>
      </c>
      <c r="W325" s="37" t="e">
        <f t="shared" si="139"/>
        <v>#REF!</v>
      </c>
      <c r="X325" s="37" t="e">
        <f t="shared" si="140"/>
        <v>#REF!</v>
      </c>
      <c r="Y325" s="37" t="e">
        <f t="shared" si="141"/>
        <v>#REF!</v>
      </c>
      <c r="Z325" s="37" t="e">
        <f t="shared" si="142"/>
        <v>#REF!</v>
      </c>
      <c r="AR325" s="41">
        <f t="shared" si="143"/>
        <v>4.630291666666667</v>
      </c>
      <c r="AS325" s="42">
        <f t="shared" si="145"/>
        <v>423</v>
      </c>
      <c r="AT325" s="50">
        <f t="shared" si="144"/>
        <v>1958.61</v>
      </c>
      <c r="AU325" s="50"/>
      <c r="AV325" s="50"/>
      <c r="AW325" s="50"/>
      <c r="AX325" s="50"/>
      <c r="AY325" s="51"/>
    </row>
    <row r="326" spans="1:51" ht="15">
      <c r="A326" s="37">
        <v>3</v>
      </c>
      <c r="B326" s="37">
        <v>0</v>
      </c>
      <c r="C326" s="38" t="s">
        <v>92</v>
      </c>
      <c r="D326" s="37" t="s">
        <v>79</v>
      </c>
      <c r="E326" s="37" t="s">
        <v>25</v>
      </c>
      <c r="F326" s="46" t="e">
        <f>IF(#REF!="","",IF(C326=#REF!,A326*360+B326*30,""))</f>
        <v>#REF!</v>
      </c>
      <c r="G326" s="46" t="e">
        <f t="shared" si="131"/>
        <v>#REF!</v>
      </c>
      <c r="H326" s="46" t="e">
        <f>IF(D326=#REF!,IF(C326=#REF!,Calcul_périodes!$AI$8,0))</f>
        <v>#REF!</v>
      </c>
      <c r="I326" s="46" t="e">
        <f>IF(D326=#REF!,IF(C326=#REF!,Calcul_périodes!$AI$16,0))</f>
        <v>#REF!</v>
      </c>
      <c r="J326" s="46" t="e">
        <f>IF(D326=#REF!,IF(C326=#REF!,Calcul_périodes!$AI$24,0))</f>
        <v>#REF!</v>
      </c>
      <c r="K326" s="46" t="e">
        <f t="shared" si="132"/>
        <v>#REF!</v>
      </c>
      <c r="L326" s="47" t="e">
        <f t="shared" si="133"/>
        <v>#REF!</v>
      </c>
      <c r="M326" s="37">
        <v>333</v>
      </c>
      <c r="N326" s="37">
        <v>316</v>
      </c>
      <c r="O326" s="48">
        <f t="shared" si="134"/>
        <v>1463.17</v>
      </c>
      <c r="P326" s="49">
        <v>5556.35</v>
      </c>
      <c r="Q326" s="38" t="s">
        <v>201</v>
      </c>
      <c r="R326" s="37" t="e">
        <f t="shared" si="135"/>
        <v>#REF!</v>
      </c>
      <c r="S326" s="37" t="e">
        <f t="shared" si="130"/>
        <v>#REF!</v>
      </c>
      <c r="T326" s="37" t="e">
        <f t="shared" si="136"/>
        <v>#REF!</v>
      </c>
      <c r="U326" s="37" t="e">
        <f t="shared" si="137"/>
        <v>#REF!</v>
      </c>
      <c r="V326" s="37" t="e">
        <f t="shared" si="138"/>
        <v>#REF!</v>
      </c>
      <c r="W326" s="37" t="e">
        <f t="shared" si="139"/>
        <v>#REF!</v>
      </c>
      <c r="X326" s="37" t="e">
        <f t="shared" si="140"/>
        <v>#REF!</v>
      </c>
      <c r="Y326" s="37" t="e">
        <f t="shared" si="141"/>
        <v>#REF!</v>
      </c>
      <c r="Z326" s="37" t="e">
        <f t="shared" si="142"/>
        <v>#REF!</v>
      </c>
      <c r="AR326" s="41">
        <f t="shared" si="143"/>
        <v>4.630291666666667</v>
      </c>
      <c r="AS326" s="42">
        <f t="shared" si="145"/>
        <v>424</v>
      </c>
      <c r="AT326" s="50">
        <f t="shared" si="144"/>
        <v>1963.24</v>
      </c>
      <c r="AU326" s="50"/>
      <c r="AV326" s="50"/>
      <c r="AW326" s="50"/>
      <c r="AX326" s="50"/>
      <c r="AY326" s="51"/>
    </row>
    <row r="327" spans="1:51" ht="15">
      <c r="A327" s="37">
        <v>3</v>
      </c>
      <c r="B327" s="37">
        <v>0</v>
      </c>
      <c r="C327" s="38" t="s">
        <v>92</v>
      </c>
      <c r="D327" s="37" t="s">
        <v>79</v>
      </c>
      <c r="E327" s="37" t="s">
        <v>26</v>
      </c>
      <c r="F327" s="46" t="e">
        <f>IF(#REF!="","",IF(C327=#REF!,A327*360+B327*30,""))</f>
        <v>#REF!</v>
      </c>
      <c r="G327" s="46" t="e">
        <f t="shared" si="131"/>
        <v>#REF!</v>
      </c>
      <c r="H327" s="46" t="e">
        <f>IF(D327=#REF!,IF(C327=#REF!,Calcul_périodes!$AI$8,0))</f>
        <v>#REF!</v>
      </c>
      <c r="I327" s="46" t="e">
        <f>IF(D327=#REF!,IF(C327=#REF!,Calcul_périodes!$AI$16,0))</f>
        <v>#REF!</v>
      </c>
      <c r="J327" s="46" t="e">
        <f>IF(D327=#REF!,IF(C327=#REF!,Calcul_périodes!$AI$24,0))</f>
        <v>#REF!</v>
      </c>
      <c r="K327" s="46" t="e">
        <f t="shared" si="132"/>
        <v>#REF!</v>
      </c>
      <c r="L327" s="47" t="e">
        <f t="shared" si="133"/>
        <v>#REF!</v>
      </c>
      <c r="M327" s="37">
        <v>347</v>
      </c>
      <c r="N327" s="37">
        <v>325</v>
      </c>
      <c r="O327" s="48">
        <f t="shared" si="134"/>
        <v>1504.84</v>
      </c>
      <c r="P327" s="49">
        <v>5556.35</v>
      </c>
      <c r="Q327" s="38" t="s">
        <v>202</v>
      </c>
      <c r="R327" s="37" t="e">
        <f t="shared" si="135"/>
        <v>#REF!</v>
      </c>
      <c r="S327" s="37" t="e">
        <f t="shared" si="130"/>
        <v>#REF!</v>
      </c>
      <c r="T327" s="37" t="e">
        <f t="shared" si="136"/>
        <v>#REF!</v>
      </c>
      <c r="U327" s="37" t="e">
        <f t="shared" si="137"/>
        <v>#REF!</v>
      </c>
      <c r="V327" s="37" t="e">
        <f t="shared" si="138"/>
        <v>#REF!</v>
      </c>
      <c r="W327" s="37" t="e">
        <f t="shared" si="139"/>
        <v>#REF!</v>
      </c>
      <c r="X327" s="37" t="e">
        <f t="shared" si="140"/>
        <v>#REF!</v>
      </c>
      <c r="Y327" s="37" t="e">
        <f t="shared" si="141"/>
        <v>#REF!</v>
      </c>
      <c r="Z327" s="37" t="e">
        <f t="shared" si="142"/>
        <v>#REF!</v>
      </c>
      <c r="AR327" s="41">
        <f t="shared" si="143"/>
        <v>4.630291666666667</v>
      </c>
      <c r="AS327" s="42">
        <f t="shared" si="145"/>
        <v>425</v>
      </c>
      <c r="AT327" s="50">
        <f t="shared" si="144"/>
        <v>1967.87</v>
      </c>
      <c r="AU327" s="50"/>
      <c r="AV327" s="50"/>
      <c r="AW327" s="50"/>
      <c r="AX327" s="50"/>
      <c r="AY327" s="51"/>
    </row>
    <row r="328" spans="1:51" ht="15">
      <c r="A328" s="37">
        <v>4</v>
      </c>
      <c r="B328" s="37">
        <v>0</v>
      </c>
      <c r="C328" s="38" t="s">
        <v>92</v>
      </c>
      <c r="D328" s="37" t="s">
        <v>79</v>
      </c>
      <c r="E328" s="37" t="s">
        <v>27</v>
      </c>
      <c r="F328" s="46" t="e">
        <f>IF(#REF!="","",IF(C328=#REF!,A328*360+B328*30,""))</f>
        <v>#REF!</v>
      </c>
      <c r="G328" s="46" t="e">
        <f t="shared" si="131"/>
        <v>#REF!</v>
      </c>
      <c r="H328" s="46" t="e">
        <f>IF(D328=#REF!,IF(C328=#REF!,Calcul_périodes!$AI$8,0))</f>
        <v>#REF!</v>
      </c>
      <c r="I328" s="46" t="e">
        <f>IF(D328=#REF!,IF(C328=#REF!,Calcul_périodes!$AI$16,0))</f>
        <v>#REF!</v>
      </c>
      <c r="J328" s="46" t="e">
        <f>IF(D328=#REF!,IF(C328=#REF!,Calcul_périodes!$AI$24,0))</f>
        <v>#REF!</v>
      </c>
      <c r="K328" s="46" t="e">
        <f t="shared" si="132"/>
        <v>#REF!</v>
      </c>
      <c r="L328" s="47" t="e">
        <f t="shared" si="133"/>
        <v>#REF!</v>
      </c>
      <c r="M328" s="37">
        <v>360</v>
      </c>
      <c r="N328" s="37">
        <v>335</v>
      </c>
      <c r="O328" s="48">
        <f t="shared" si="134"/>
        <v>1551.14</v>
      </c>
      <c r="P328" s="49">
        <v>5556.35</v>
      </c>
      <c r="Q328" s="38" t="s">
        <v>203</v>
      </c>
      <c r="R328" s="37" t="e">
        <f t="shared" si="135"/>
        <v>#REF!</v>
      </c>
      <c r="S328" s="37" t="e">
        <f t="shared" si="130"/>
        <v>#REF!</v>
      </c>
      <c r="T328" s="37" t="e">
        <f t="shared" si="136"/>
        <v>#REF!</v>
      </c>
      <c r="U328" s="37" t="e">
        <f t="shared" si="137"/>
        <v>#REF!</v>
      </c>
      <c r="V328" s="37" t="e">
        <f t="shared" si="138"/>
        <v>#REF!</v>
      </c>
      <c r="W328" s="37" t="e">
        <f t="shared" si="139"/>
        <v>#REF!</v>
      </c>
      <c r="X328" s="37" t="e">
        <f t="shared" si="140"/>
        <v>#REF!</v>
      </c>
      <c r="Y328" s="37" t="e">
        <f t="shared" si="141"/>
        <v>#REF!</v>
      </c>
      <c r="Z328" s="37" t="e">
        <f t="shared" si="142"/>
        <v>#REF!</v>
      </c>
      <c r="AR328" s="41">
        <f t="shared" si="143"/>
        <v>4.630291666666667</v>
      </c>
      <c r="AS328" s="42">
        <f t="shared" si="145"/>
        <v>426</v>
      </c>
      <c r="AT328" s="50">
        <f t="shared" si="144"/>
        <v>1972.5</v>
      </c>
      <c r="AU328" s="50"/>
      <c r="AV328" s="50"/>
      <c r="AW328" s="50"/>
      <c r="AX328" s="50"/>
      <c r="AY328" s="51"/>
    </row>
    <row r="329" spans="1:51" ht="15">
      <c r="A329" s="37">
        <v>4</v>
      </c>
      <c r="B329" s="37">
        <v>0</v>
      </c>
      <c r="C329" s="38" t="s">
        <v>92</v>
      </c>
      <c r="D329" s="37" t="s">
        <v>79</v>
      </c>
      <c r="E329" s="37" t="s">
        <v>28</v>
      </c>
      <c r="F329" s="46" t="e">
        <f>IF(#REF!="","",IF(C329=#REF!,A329*360+B329*30,""))</f>
        <v>#REF!</v>
      </c>
      <c r="G329" s="46" t="e">
        <f t="shared" si="131"/>
        <v>#REF!</v>
      </c>
      <c r="H329" s="46" t="e">
        <f>IF(D329=#REF!,IF(C329=#REF!,Calcul_périodes!$AI$8,0))</f>
        <v>#REF!</v>
      </c>
      <c r="I329" s="46" t="e">
        <f>IF(D329=#REF!,IF(C329=#REF!,Calcul_périodes!$AI$16,0))</f>
        <v>#REF!</v>
      </c>
      <c r="J329" s="46" t="e">
        <f>IF(D329=#REF!,IF(C329=#REF!,Calcul_périodes!$AI$24,0))</f>
        <v>#REF!</v>
      </c>
      <c r="K329" s="46" t="e">
        <f t="shared" si="132"/>
        <v>#REF!</v>
      </c>
      <c r="L329" s="47" t="e">
        <f t="shared" si="133"/>
        <v>#REF!</v>
      </c>
      <c r="M329" s="37">
        <v>374</v>
      </c>
      <c r="N329" s="37">
        <v>345</v>
      </c>
      <c r="O329" s="48">
        <f t="shared" si="134"/>
        <v>1597.45</v>
      </c>
      <c r="P329" s="49">
        <v>5556.35</v>
      </c>
      <c r="Q329" s="38" t="s">
        <v>204</v>
      </c>
      <c r="R329" s="37" t="e">
        <f t="shared" si="135"/>
        <v>#REF!</v>
      </c>
      <c r="S329" s="37" t="e">
        <f t="shared" si="130"/>
        <v>#REF!</v>
      </c>
      <c r="T329" s="37" t="e">
        <f t="shared" si="136"/>
        <v>#REF!</v>
      </c>
      <c r="U329" s="37" t="e">
        <f t="shared" si="137"/>
        <v>#REF!</v>
      </c>
      <c r="V329" s="37" t="e">
        <f t="shared" si="138"/>
        <v>#REF!</v>
      </c>
      <c r="W329" s="37" t="e">
        <f t="shared" si="139"/>
        <v>#REF!</v>
      </c>
      <c r="X329" s="37" t="e">
        <f t="shared" si="140"/>
        <v>#REF!</v>
      </c>
      <c r="Y329" s="37" t="e">
        <f t="shared" si="141"/>
        <v>#REF!</v>
      </c>
      <c r="Z329" s="37" t="e">
        <f t="shared" si="142"/>
        <v>#REF!</v>
      </c>
      <c r="AR329" s="41">
        <f t="shared" si="143"/>
        <v>4.630291666666667</v>
      </c>
      <c r="AS329" s="42">
        <f t="shared" si="145"/>
        <v>427</v>
      </c>
      <c r="AT329" s="50">
        <f t="shared" si="144"/>
        <v>1977.13</v>
      </c>
      <c r="AU329" s="50"/>
      <c r="AV329" s="50"/>
      <c r="AW329" s="50"/>
      <c r="AX329" s="50"/>
      <c r="AY329" s="51"/>
    </row>
    <row r="330" spans="1:51" ht="15">
      <c r="A330" s="37">
        <v>4</v>
      </c>
      <c r="B330" s="37">
        <v>0</v>
      </c>
      <c r="C330" s="38" t="s">
        <v>92</v>
      </c>
      <c r="D330" s="37" t="s">
        <v>79</v>
      </c>
      <c r="E330" s="37" t="s">
        <v>29</v>
      </c>
      <c r="F330" s="46" t="e">
        <f>IF(#REF!="","",IF(C330=#REF!,A330*360+B330*30,""))</f>
        <v>#REF!</v>
      </c>
      <c r="G330" s="46" t="e">
        <f t="shared" si="131"/>
        <v>#REF!</v>
      </c>
      <c r="H330" s="46" t="e">
        <f>IF(D330=#REF!,IF(C330=#REF!,Calcul_périodes!$AI$8,0))</f>
        <v>#REF!</v>
      </c>
      <c r="I330" s="46" t="e">
        <f>IF(D330=#REF!,IF(C330=#REF!,Calcul_périodes!$AI$16,0))</f>
        <v>#REF!</v>
      </c>
      <c r="J330" s="46" t="e">
        <f>IF(D330=#REF!,IF(C330=#REF!,Calcul_périodes!$AI$24,0))</f>
        <v>#REF!</v>
      </c>
      <c r="K330" s="46" t="e">
        <f t="shared" si="132"/>
        <v>#REF!</v>
      </c>
      <c r="L330" s="47" t="e">
        <f t="shared" si="133"/>
        <v>#REF!</v>
      </c>
      <c r="M330" s="37">
        <v>389</v>
      </c>
      <c r="N330" s="37">
        <v>356</v>
      </c>
      <c r="O330" s="48">
        <f t="shared" si="134"/>
        <v>1648.38</v>
      </c>
      <c r="P330" s="49">
        <v>5556.35</v>
      </c>
      <c r="Q330" s="38" t="s">
        <v>205</v>
      </c>
      <c r="R330" s="37" t="e">
        <f t="shared" si="135"/>
        <v>#REF!</v>
      </c>
      <c r="S330" s="37" t="e">
        <f t="shared" si="130"/>
        <v>#REF!</v>
      </c>
      <c r="T330" s="37" t="e">
        <f t="shared" si="136"/>
        <v>#REF!</v>
      </c>
      <c r="U330" s="37" t="e">
        <f t="shared" si="137"/>
        <v>#REF!</v>
      </c>
      <c r="V330" s="37" t="e">
        <f t="shared" si="138"/>
        <v>#REF!</v>
      </c>
      <c r="W330" s="37" t="e">
        <f t="shared" si="139"/>
        <v>#REF!</v>
      </c>
      <c r="X330" s="37" t="e">
        <f t="shared" si="140"/>
        <v>#REF!</v>
      </c>
      <c r="Y330" s="37" t="e">
        <f t="shared" si="141"/>
        <v>#REF!</v>
      </c>
      <c r="Z330" s="37" t="e">
        <f t="shared" si="142"/>
        <v>#REF!</v>
      </c>
      <c r="AR330" s="41">
        <f t="shared" si="143"/>
        <v>4.630291666666667</v>
      </c>
      <c r="AS330" s="42">
        <f t="shared" si="145"/>
        <v>428</v>
      </c>
      <c r="AT330" s="50">
        <f t="shared" si="144"/>
        <v>1981.76</v>
      </c>
      <c r="AU330" s="50"/>
      <c r="AV330" s="50"/>
      <c r="AW330" s="50"/>
      <c r="AX330" s="50"/>
      <c r="AY330" s="51"/>
    </row>
    <row r="331" spans="1:51" ht="15">
      <c r="A331" s="37">
        <v>4</v>
      </c>
      <c r="B331" s="37">
        <v>0</v>
      </c>
      <c r="C331" s="38" t="s">
        <v>92</v>
      </c>
      <c r="D331" s="37" t="s">
        <v>79</v>
      </c>
      <c r="E331" s="37" t="s">
        <v>30</v>
      </c>
      <c r="F331" s="46" t="e">
        <f>IF(#REF!="","",IF(C331=#REF!,A331*360+B331*30,""))</f>
        <v>#REF!</v>
      </c>
      <c r="G331" s="46" t="e">
        <f t="shared" si="131"/>
        <v>#REF!</v>
      </c>
      <c r="H331" s="46" t="e">
        <f>IF(D331=#REF!,IF(C331=#REF!,Calcul_périodes!$AI$8,0))</f>
        <v>#REF!</v>
      </c>
      <c r="I331" s="46" t="e">
        <f>IF(D331=#REF!,IF(C331=#REF!,Calcul_périodes!$AI$16,0))</f>
        <v>#REF!</v>
      </c>
      <c r="J331" s="46" t="e">
        <f>IF(D331=#REF!,IF(C331=#REF!,Calcul_périodes!$AI$24,0))</f>
        <v>#REF!</v>
      </c>
      <c r="K331" s="46" t="e">
        <f t="shared" si="132"/>
        <v>#REF!</v>
      </c>
      <c r="L331" s="47" t="e">
        <f t="shared" si="133"/>
        <v>#REF!</v>
      </c>
      <c r="M331" s="37">
        <v>413</v>
      </c>
      <c r="N331" s="37">
        <v>369</v>
      </c>
      <c r="O331" s="48">
        <f t="shared" si="134"/>
        <v>1708.57</v>
      </c>
      <c r="P331" s="49">
        <v>5556.35</v>
      </c>
      <c r="Q331" s="38" t="s">
        <v>206</v>
      </c>
      <c r="R331" s="37" t="e">
        <f t="shared" si="135"/>
        <v>#REF!</v>
      </c>
      <c r="S331" s="37" t="e">
        <f t="shared" si="130"/>
        <v>#REF!</v>
      </c>
      <c r="T331" s="37" t="e">
        <f t="shared" si="136"/>
        <v>#REF!</v>
      </c>
      <c r="U331" s="37" t="e">
        <f t="shared" si="137"/>
        <v>#REF!</v>
      </c>
      <c r="V331" s="37" t="e">
        <f t="shared" si="138"/>
        <v>#REF!</v>
      </c>
      <c r="W331" s="37" t="e">
        <f t="shared" si="139"/>
        <v>#REF!</v>
      </c>
      <c r="X331" s="37" t="e">
        <f t="shared" si="140"/>
        <v>#REF!</v>
      </c>
      <c r="Y331" s="37" t="e">
        <f t="shared" si="141"/>
        <v>#REF!</v>
      </c>
      <c r="Z331" s="37" t="e">
        <f t="shared" si="142"/>
        <v>#REF!</v>
      </c>
      <c r="AR331" s="41">
        <f t="shared" si="143"/>
        <v>4.630291666666667</v>
      </c>
      <c r="AS331" s="42">
        <f t="shared" si="145"/>
        <v>429</v>
      </c>
      <c r="AT331" s="50">
        <f t="shared" si="144"/>
        <v>1986.39</v>
      </c>
      <c r="AU331" s="50"/>
      <c r="AV331" s="50"/>
      <c r="AW331" s="50"/>
      <c r="AX331" s="50"/>
      <c r="AY331" s="51"/>
    </row>
    <row r="332" spans="1:51" ht="15">
      <c r="A332" s="37">
        <v>0</v>
      </c>
      <c r="B332" s="37">
        <v>0</v>
      </c>
      <c r="C332" s="38" t="s">
        <v>93</v>
      </c>
      <c r="D332" s="37" t="s">
        <v>79</v>
      </c>
      <c r="E332" s="37" t="s">
        <v>32</v>
      </c>
      <c r="F332" s="46" t="e">
        <f>IF(#REF!="","",IF(C332=#REF!,A332*360+B332*30,""))</f>
        <v>#REF!</v>
      </c>
      <c r="G332" s="46" t="e">
        <f>F332</f>
        <v>#REF!</v>
      </c>
      <c r="H332" s="46" t="e">
        <f>IF(D332=#REF!,IF(C332=#REF!,Calcul_périodes!$AI$8,0))</f>
        <v>#REF!</v>
      </c>
      <c r="I332" s="46" t="e">
        <f>IF(D332=#REF!,IF(C332=#REF!,Calcul_périodes!$AI$16,0))</f>
        <v>#REF!</v>
      </c>
      <c r="J332" s="46" t="e">
        <f>IF(D332=#REF!,IF(C332=#REF!,Calcul_périodes!$AI$24,0))</f>
        <v>#REF!</v>
      </c>
      <c r="K332" s="46" t="e">
        <f t="shared" si="132"/>
        <v>#REF!</v>
      </c>
      <c r="L332" s="47" t="e">
        <f t="shared" si="133"/>
        <v>#REF!</v>
      </c>
      <c r="M332" s="37">
        <v>298</v>
      </c>
      <c r="N332" s="37">
        <v>309</v>
      </c>
      <c r="O332" s="48">
        <f t="shared" si="134"/>
        <v>1430.76</v>
      </c>
      <c r="P332" s="49">
        <v>5556.35</v>
      </c>
      <c r="Q332" s="38" t="s">
        <v>196</v>
      </c>
      <c r="R332" s="37" t="e">
        <f t="shared" si="135"/>
        <v>#REF!</v>
      </c>
      <c r="S332" s="37" t="e">
        <f>IF(R332="OUI",IF(K332&gt;=360,K332-L332,IF(K332&lt;360,K332,0)))</f>
        <v>#REF!</v>
      </c>
      <c r="T332" s="37" t="e">
        <f t="shared" si="136"/>
        <v>#REF!</v>
      </c>
      <c r="U332" s="37" t="e">
        <f t="shared" si="137"/>
        <v>#REF!</v>
      </c>
      <c r="V332" s="37" t="e">
        <f t="shared" si="138"/>
        <v>#REF!</v>
      </c>
      <c r="W332" s="37" t="e">
        <f t="shared" si="139"/>
        <v>#REF!</v>
      </c>
      <c r="X332" s="37" t="e">
        <f t="shared" si="140"/>
        <v>#REF!</v>
      </c>
      <c r="Y332" s="37" t="e">
        <f t="shared" si="141"/>
        <v>#REF!</v>
      </c>
      <c r="Z332" s="37" t="e">
        <f t="shared" si="142"/>
        <v>#REF!</v>
      </c>
      <c r="AR332" s="41">
        <f t="shared" si="143"/>
        <v>4.630291666666667</v>
      </c>
      <c r="AS332" s="42">
        <f t="shared" si="145"/>
        <v>430</v>
      </c>
      <c r="AT332" s="50">
        <f t="shared" si="144"/>
        <v>1991.02</v>
      </c>
      <c r="AU332" s="50"/>
      <c r="AV332" s="50"/>
      <c r="AW332" s="50"/>
      <c r="AX332" s="50"/>
      <c r="AY332" s="51"/>
    </row>
    <row r="333" spans="1:51" ht="15">
      <c r="A333" s="37">
        <v>1</v>
      </c>
      <c r="B333" s="37">
        <v>0</v>
      </c>
      <c r="C333" s="38" t="s">
        <v>93</v>
      </c>
      <c r="D333" s="37" t="s">
        <v>79</v>
      </c>
      <c r="E333" s="37" t="s">
        <v>21</v>
      </c>
      <c r="F333" s="46" t="e">
        <f>IF(#REF!="","",IF(C333=#REF!,A333*360+B333*30,""))</f>
        <v>#REF!</v>
      </c>
      <c r="G333" s="46" t="e">
        <f t="shared" si="131"/>
        <v>#REF!</v>
      </c>
      <c r="H333" s="46" t="e">
        <f>IF(D333=#REF!,IF(C333=#REF!,Calcul_périodes!$AI$8,0))</f>
        <v>#REF!</v>
      </c>
      <c r="I333" s="46" t="e">
        <f>IF(D333=#REF!,IF(C333=#REF!,Calcul_périodes!$AI$16,0))</f>
        <v>#REF!</v>
      </c>
      <c r="J333" s="46" t="e">
        <f>IF(D333=#REF!,IF(C333=#REF!,Calcul_périodes!$AI$24,0))</f>
        <v>#REF!</v>
      </c>
      <c r="K333" s="46" t="e">
        <f t="shared" si="132"/>
        <v>#REF!</v>
      </c>
      <c r="L333" s="47" t="e">
        <f t="shared" si="133"/>
        <v>#REF!</v>
      </c>
      <c r="M333" s="37">
        <v>299</v>
      </c>
      <c r="N333" s="37">
        <v>310</v>
      </c>
      <c r="O333" s="48">
        <f t="shared" si="134"/>
        <v>1435.39</v>
      </c>
      <c r="P333" s="49">
        <v>5556.35</v>
      </c>
      <c r="Q333" s="38" t="s">
        <v>197</v>
      </c>
      <c r="R333" s="37" t="e">
        <f t="shared" si="135"/>
        <v>#REF!</v>
      </c>
      <c r="S333" s="37" t="e">
        <f t="shared" si="130"/>
        <v>#REF!</v>
      </c>
      <c r="T333" s="37" t="e">
        <f t="shared" si="136"/>
        <v>#REF!</v>
      </c>
      <c r="U333" s="37" t="e">
        <f t="shared" si="137"/>
        <v>#REF!</v>
      </c>
      <c r="V333" s="37" t="e">
        <f t="shared" si="138"/>
        <v>#REF!</v>
      </c>
      <c r="W333" s="37" t="e">
        <f t="shared" si="139"/>
        <v>#REF!</v>
      </c>
      <c r="X333" s="37" t="e">
        <f t="shared" si="140"/>
        <v>#REF!</v>
      </c>
      <c r="Y333" s="37" t="e">
        <f t="shared" si="141"/>
        <v>#REF!</v>
      </c>
      <c r="Z333" s="37" t="e">
        <f t="shared" si="142"/>
        <v>#REF!</v>
      </c>
      <c r="AR333" s="41">
        <f t="shared" si="143"/>
        <v>4.630291666666667</v>
      </c>
      <c r="AS333" s="42">
        <f t="shared" si="145"/>
        <v>431</v>
      </c>
      <c r="AT333" s="50">
        <f t="shared" si="144"/>
        <v>1995.65</v>
      </c>
      <c r="AU333" s="50"/>
      <c r="AV333" s="50"/>
      <c r="AW333" s="50"/>
      <c r="AX333" s="50"/>
      <c r="AY333" s="51"/>
    </row>
    <row r="334" spans="1:51" ht="15">
      <c r="A334" s="37">
        <v>2</v>
      </c>
      <c r="B334" s="37">
        <v>0</v>
      </c>
      <c r="C334" s="38" t="s">
        <v>93</v>
      </c>
      <c r="D334" s="37" t="s">
        <v>79</v>
      </c>
      <c r="E334" s="37" t="s">
        <v>22</v>
      </c>
      <c r="F334" s="46" t="e">
        <f>IF(#REF!="","",IF(C334=#REF!,A334*360+B334*30,""))</f>
        <v>#REF!</v>
      </c>
      <c r="G334" s="46" t="e">
        <f t="shared" si="131"/>
        <v>#REF!</v>
      </c>
      <c r="H334" s="46" t="e">
        <f>IF(D334=#REF!,IF(C334=#REF!,Calcul_périodes!$AI$8,0))</f>
        <v>#REF!</v>
      </c>
      <c r="I334" s="46" t="e">
        <f>IF(D334=#REF!,IF(C334=#REF!,Calcul_périodes!$AI$16,0))</f>
        <v>#REF!</v>
      </c>
      <c r="J334" s="46" t="e">
        <f>IF(D334=#REF!,IF(C334=#REF!,Calcul_périodes!$AI$24,0))</f>
        <v>#REF!</v>
      </c>
      <c r="K334" s="46" t="e">
        <f t="shared" si="132"/>
        <v>#REF!</v>
      </c>
      <c r="L334" s="47" t="e">
        <f t="shared" si="133"/>
        <v>#REF!</v>
      </c>
      <c r="M334" s="37">
        <v>303</v>
      </c>
      <c r="N334" s="37">
        <v>311</v>
      </c>
      <c r="O334" s="48">
        <f t="shared" si="134"/>
        <v>1440.02</v>
      </c>
      <c r="P334" s="49">
        <v>5556.35</v>
      </c>
      <c r="Q334" s="38" t="s">
        <v>198</v>
      </c>
      <c r="R334" s="37" t="e">
        <f t="shared" si="135"/>
        <v>#REF!</v>
      </c>
      <c r="S334" s="37" t="e">
        <f t="shared" si="130"/>
        <v>#REF!</v>
      </c>
      <c r="T334" s="37" t="e">
        <f t="shared" si="136"/>
        <v>#REF!</v>
      </c>
      <c r="U334" s="37" t="e">
        <f t="shared" si="137"/>
        <v>#REF!</v>
      </c>
      <c r="V334" s="37" t="e">
        <f t="shared" si="138"/>
        <v>#REF!</v>
      </c>
      <c r="W334" s="37" t="e">
        <f t="shared" si="139"/>
        <v>#REF!</v>
      </c>
      <c r="X334" s="37" t="e">
        <f t="shared" si="140"/>
        <v>#REF!</v>
      </c>
      <c r="Y334" s="37" t="e">
        <f t="shared" si="141"/>
        <v>#REF!</v>
      </c>
      <c r="Z334" s="37" t="e">
        <f t="shared" si="142"/>
        <v>#REF!</v>
      </c>
      <c r="AR334" s="41">
        <f t="shared" si="143"/>
        <v>4.630291666666667</v>
      </c>
      <c r="AS334" s="42">
        <f t="shared" si="145"/>
        <v>432</v>
      </c>
      <c r="AT334" s="50">
        <f t="shared" si="144"/>
        <v>2000.28</v>
      </c>
      <c r="AU334" s="50"/>
      <c r="AV334" s="50"/>
      <c r="AW334" s="50"/>
      <c r="AX334" s="50"/>
      <c r="AY334" s="51"/>
    </row>
    <row r="335" spans="1:51" ht="15">
      <c r="A335" s="37">
        <v>2</v>
      </c>
      <c r="B335" s="37">
        <v>0</v>
      </c>
      <c r="C335" s="38" t="s">
        <v>93</v>
      </c>
      <c r="D335" s="37" t="s">
        <v>79</v>
      </c>
      <c r="E335" s="37" t="s">
        <v>23</v>
      </c>
      <c r="F335" s="46" t="e">
        <f>IF(#REF!="","",IF(C335=#REF!,A335*360+B335*30,""))</f>
        <v>#REF!</v>
      </c>
      <c r="G335" s="46" t="e">
        <f t="shared" si="131"/>
        <v>#REF!</v>
      </c>
      <c r="H335" s="46" t="e">
        <f>IF(D335=#REF!,IF(C335=#REF!,Calcul_périodes!$AI$8,0))</f>
        <v>#REF!</v>
      </c>
      <c r="I335" s="46" t="e">
        <f>IF(D335=#REF!,IF(C335=#REF!,Calcul_périodes!$AI$16,0))</f>
        <v>#REF!</v>
      </c>
      <c r="J335" s="46" t="e">
        <f>IF(D335=#REF!,IF(C335=#REF!,Calcul_périodes!$AI$24,0))</f>
        <v>#REF!</v>
      </c>
      <c r="K335" s="46" t="e">
        <f t="shared" si="132"/>
        <v>#REF!</v>
      </c>
      <c r="L335" s="47" t="e">
        <f t="shared" si="133"/>
        <v>#REF!</v>
      </c>
      <c r="M335" s="37">
        <v>310</v>
      </c>
      <c r="N335" s="37">
        <v>312</v>
      </c>
      <c r="O335" s="48">
        <f t="shared" si="134"/>
        <v>1444.65</v>
      </c>
      <c r="P335" s="49">
        <v>5556.35</v>
      </c>
      <c r="Q335" s="38" t="s">
        <v>199</v>
      </c>
      <c r="R335" s="37" t="e">
        <f t="shared" si="135"/>
        <v>#REF!</v>
      </c>
      <c r="S335" s="37" t="e">
        <f t="shared" si="130"/>
        <v>#REF!</v>
      </c>
      <c r="T335" s="37" t="e">
        <f t="shared" si="136"/>
        <v>#REF!</v>
      </c>
      <c r="U335" s="37" t="e">
        <f t="shared" si="137"/>
        <v>#REF!</v>
      </c>
      <c r="V335" s="37" t="e">
        <f t="shared" si="138"/>
        <v>#REF!</v>
      </c>
      <c r="W335" s="37" t="e">
        <f t="shared" si="139"/>
        <v>#REF!</v>
      </c>
      <c r="X335" s="37" t="e">
        <f t="shared" si="140"/>
        <v>#REF!</v>
      </c>
      <c r="Y335" s="37" t="e">
        <f t="shared" si="141"/>
        <v>#REF!</v>
      </c>
      <c r="Z335" s="37" t="e">
        <f t="shared" si="142"/>
        <v>#REF!</v>
      </c>
      <c r="AR335" s="41">
        <f t="shared" si="143"/>
        <v>4.630291666666667</v>
      </c>
      <c r="AS335" s="42">
        <f t="shared" si="145"/>
        <v>433</v>
      </c>
      <c r="AT335" s="50">
        <f t="shared" si="144"/>
        <v>2004.91</v>
      </c>
      <c r="AU335" s="50"/>
      <c r="AV335" s="50"/>
      <c r="AW335" s="50"/>
      <c r="AX335" s="50"/>
      <c r="AY335" s="51"/>
    </row>
    <row r="336" spans="1:51" ht="15">
      <c r="A336" s="37">
        <v>3</v>
      </c>
      <c r="B336" s="37">
        <v>0</v>
      </c>
      <c r="C336" s="38" t="s">
        <v>93</v>
      </c>
      <c r="D336" s="37" t="s">
        <v>79</v>
      </c>
      <c r="E336" s="37" t="s">
        <v>24</v>
      </c>
      <c r="F336" s="46" t="e">
        <f>IF(#REF!="","",IF(C336=#REF!,A336*360+B336*30,""))</f>
        <v>#REF!</v>
      </c>
      <c r="G336" s="46" t="e">
        <f t="shared" si="131"/>
        <v>#REF!</v>
      </c>
      <c r="H336" s="46" t="e">
        <f>IF(D336=#REF!,IF(C336=#REF!,Calcul_périodes!$AI$8,0))</f>
        <v>#REF!</v>
      </c>
      <c r="I336" s="46" t="e">
        <f>IF(D336=#REF!,IF(C336=#REF!,Calcul_périodes!$AI$16,0))</f>
        <v>#REF!</v>
      </c>
      <c r="J336" s="46" t="e">
        <f>IF(D336=#REF!,IF(C336=#REF!,Calcul_périodes!$AI$24,0))</f>
        <v>#REF!</v>
      </c>
      <c r="K336" s="46" t="e">
        <f t="shared" si="132"/>
        <v>#REF!</v>
      </c>
      <c r="L336" s="47" t="e">
        <f t="shared" si="133"/>
        <v>#REF!</v>
      </c>
      <c r="M336" s="37">
        <v>323</v>
      </c>
      <c r="N336" s="37">
        <v>314</v>
      </c>
      <c r="O336" s="48">
        <f t="shared" si="134"/>
        <v>1453.91</v>
      </c>
      <c r="P336" s="49">
        <v>5556.35</v>
      </c>
      <c r="Q336" s="38" t="s">
        <v>200</v>
      </c>
      <c r="R336" s="37" t="e">
        <f t="shared" si="135"/>
        <v>#REF!</v>
      </c>
      <c r="S336" s="37" t="e">
        <f t="shared" si="130"/>
        <v>#REF!</v>
      </c>
      <c r="T336" s="37" t="e">
        <f t="shared" si="136"/>
        <v>#REF!</v>
      </c>
      <c r="U336" s="37" t="e">
        <f t="shared" si="137"/>
        <v>#REF!</v>
      </c>
      <c r="V336" s="37" t="e">
        <f t="shared" si="138"/>
        <v>#REF!</v>
      </c>
      <c r="W336" s="37" t="e">
        <f t="shared" si="139"/>
        <v>#REF!</v>
      </c>
      <c r="X336" s="37" t="e">
        <f t="shared" si="140"/>
        <v>#REF!</v>
      </c>
      <c r="Y336" s="37" t="e">
        <f t="shared" si="141"/>
        <v>#REF!</v>
      </c>
      <c r="Z336" s="37" t="e">
        <f t="shared" si="142"/>
        <v>#REF!</v>
      </c>
      <c r="AR336" s="41">
        <f t="shared" si="143"/>
        <v>4.630291666666667</v>
      </c>
      <c r="AS336" s="42">
        <f t="shared" si="145"/>
        <v>434</v>
      </c>
      <c r="AT336" s="50">
        <f t="shared" si="144"/>
        <v>2009.54</v>
      </c>
      <c r="AU336" s="50"/>
      <c r="AV336" s="50"/>
      <c r="AW336" s="50"/>
      <c r="AX336" s="50"/>
      <c r="AY336" s="51"/>
    </row>
    <row r="337" spans="1:51" ht="15">
      <c r="A337" s="37">
        <v>3</v>
      </c>
      <c r="B337" s="37">
        <v>0</v>
      </c>
      <c r="C337" s="38" t="s">
        <v>93</v>
      </c>
      <c r="D337" s="37" t="s">
        <v>79</v>
      </c>
      <c r="E337" s="37" t="s">
        <v>25</v>
      </c>
      <c r="F337" s="46" t="e">
        <f>IF(#REF!="","",IF(C337=#REF!,A337*360+B337*30,""))</f>
        <v>#REF!</v>
      </c>
      <c r="G337" s="46" t="e">
        <f t="shared" si="131"/>
        <v>#REF!</v>
      </c>
      <c r="H337" s="46" t="e">
        <f>IF(D337=#REF!,IF(C337=#REF!,Calcul_périodes!$AI$8,0))</f>
        <v>#REF!</v>
      </c>
      <c r="I337" s="46" t="e">
        <f>IF(D337=#REF!,IF(C337=#REF!,Calcul_périodes!$AI$16,0))</f>
        <v>#REF!</v>
      </c>
      <c r="J337" s="46" t="e">
        <f>IF(D337=#REF!,IF(C337=#REF!,Calcul_périodes!$AI$24,0))</f>
        <v>#REF!</v>
      </c>
      <c r="K337" s="46" t="e">
        <f t="shared" si="132"/>
        <v>#REF!</v>
      </c>
      <c r="L337" s="47" t="e">
        <f t="shared" si="133"/>
        <v>#REF!</v>
      </c>
      <c r="M337" s="37">
        <v>333</v>
      </c>
      <c r="N337" s="37">
        <v>316</v>
      </c>
      <c r="O337" s="48">
        <f t="shared" si="134"/>
        <v>1463.17</v>
      </c>
      <c r="P337" s="49">
        <v>5556.35</v>
      </c>
      <c r="Q337" s="38" t="s">
        <v>201</v>
      </c>
      <c r="R337" s="37" t="e">
        <f t="shared" si="135"/>
        <v>#REF!</v>
      </c>
      <c r="S337" s="37" t="e">
        <f t="shared" si="130"/>
        <v>#REF!</v>
      </c>
      <c r="T337" s="37" t="e">
        <f t="shared" si="136"/>
        <v>#REF!</v>
      </c>
      <c r="U337" s="37" t="e">
        <f t="shared" si="137"/>
        <v>#REF!</v>
      </c>
      <c r="V337" s="37" t="e">
        <f t="shared" si="138"/>
        <v>#REF!</v>
      </c>
      <c r="W337" s="37" t="e">
        <f t="shared" si="139"/>
        <v>#REF!</v>
      </c>
      <c r="X337" s="37" t="e">
        <f t="shared" si="140"/>
        <v>#REF!</v>
      </c>
      <c r="Y337" s="37" t="e">
        <f t="shared" si="141"/>
        <v>#REF!</v>
      </c>
      <c r="Z337" s="37" t="e">
        <f t="shared" si="142"/>
        <v>#REF!</v>
      </c>
      <c r="AR337" s="41">
        <f t="shared" si="143"/>
        <v>4.630291666666667</v>
      </c>
      <c r="AS337" s="42">
        <f t="shared" si="145"/>
        <v>435</v>
      </c>
      <c r="AT337" s="50">
        <f t="shared" si="144"/>
        <v>2014.17</v>
      </c>
      <c r="AU337" s="50"/>
      <c r="AV337" s="50"/>
      <c r="AW337" s="50"/>
      <c r="AX337" s="50"/>
      <c r="AY337" s="51"/>
    </row>
    <row r="338" spans="1:51" ht="15">
      <c r="A338" s="37">
        <v>3</v>
      </c>
      <c r="B338" s="37">
        <v>0</v>
      </c>
      <c r="C338" s="38" t="s">
        <v>93</v>
      </c>
      <c r="D338" s="37" t="s">
        <v>79</v>
      </c>
      <c r="E338" s="37" t="s">
        <v>26</v>
      </c>
      <c r="F338" s="46" t="e">
        <f>IF(#REF!="","",IF(C338=#REF!,A338*360+B338*30,""))</f>
        <v>#REF!</v>
      </c>
      <c r="G338" s="46" t="e">
        <f t="shared" si="131"/>
        <v>#REF!</v>
      </c>
      <c r="H338" s="46" t="e">
        <f>IF(D338=#REF!,IF(C338=#REF!,Calcul_périodes!$AI$8,0))</f>
        <v>#REF!</v>
      </c>
      <c r="I338" s="46" t="e">
        <f>IF(D338=#REF!,IF(C338=#REF!,Calcul_périodes!$AI$16,0))</f>
        <v>#REF!</v>
      </c>
      <c r="J338" s="46" t="e">
        <f>IF(D338=#REF!,IF(C338=#REF!,Calcul_périodes!$AI$24,0))</f>
        <v>#REF!</v>
      </c>
      <c r="K338" s="46" t="e">
        <f t="shared" si="132"/>
        <v>#REF!</v>
      </c>
      <c r="L338" s="47" t="e">
        <f t="shared" si="133"/>
        <v>#REF!</v>
      </c>
      <c r="M338" s="37">
        <v>347</v>
      </c>
      <c r="N338" s="37">
        <v>325</v>
      </c>
      <c r="O338" s="48">
        <f t="shared" si="134"/>
        <v>1504.84</v>
      </c>
      <c r="P338" s="49">
        <v>5556.35</v>
      </c>
      <c r="Q338" s="38" t="s">
        <v>202</v>
      </c>
      <c r="R338" s="37" t="e">
        <f t="shared" si="135"/>
        <v>#REF!</v>
      </c>
      <c r="S338" s="37" t="e">
        <f t="shared" si="130"/>
        <v>#REF!</v>
      </c>
      <c r="T338" s="37" t="e">
        <f t="shared" si="136"/>
        <v>#REF!</v>
      </c>
      <c r="U338" s="37" t="e">
        <f t="shared" si="137"/>
        <v>#REF!</v>
      </c>
      <c r="V338" s="37" t="e">
        <f t="shared" si="138"/>
        <v>#REF!</v>
      </c>
      <c r="W338" s="37" t="e">
        <f t="shared" si="139"/>
        <v>#REF!</v>
      </c>
      <c r="X338" s="37" t="e">
        <f t="shared" si="140"/>
        <v>#REF!</v>
      </c>
      <c r="Y338" s="37" t="e">
        <f t="shared" si="141"/>
        <v>#REF!</v>
      </c>
      <c r="Z338" s="37" t="e">
        <f t="shared" si="142"/>
        <v>#REF!</v>
      </c>
      <c r="AR338" s="41">
        <f t="shared" si="143"/>
        <v>4.630291666666667</v>
      </c>
      <c r="AS338" s="42">
        <f t="shared" si="145"/>
        <v>436</v>
      </c>
      <c r="AT338" s="50">
        <f t="shared" si="144"/>
        <v>2018.8</v>
      </c>
      <c r="AU338" s="50"/>
      <c r="AV338" s="50"/>
      <c r="AW338" s="50"/>
      <c r="AX338" s="50"/>
      <c r="AY338" s="51"/>
    </row>
    <row r="339" spans="1:51" ht="15">
      <c r="A339" s="37">
        <v>4</v>
      </c>
      <c r="B339" s="37">
        <v>0</v>
      </c>
      <c r="C339" s="38" t="s">
        <v>93</v>
      </c>
      <c r="D339" s="37" t="s">
        <v>79</v>
      </c>
      <c r="E339" s="37" t="s">
        <v>27</v>
      </c>
      <c r="F339" s="46" t="e">
        <f>IF(#REF!="","",IF(C339=#REF!,A339*360+B339*30,""))</f>
        <v>#REF!</v>
      </c>
      <c r="G339" s="46" t="e">
        <f t="shared" si="131"/>
        <v>#REF!</v>
      </c>
      <c r="H339" s="46" t="e">
        <f>IF(D339=#REF!,IF(C339=#REF!,Calcul_périodes!$AI$8,0))</f>
        <v>#REF!</v>
      </c>
      <c r="I339" s="46" t="e">
        <f>IF(D339=#REF!,IF(C339=#REF!,Calcul_périodes!$AI$16,0))</f>
        <v>#REF!</v>
      </c>
      <c r="J339" s="46" t="e">
        <f>IF(D339=#REF!,IF(C339=#REF!,Calcul_périodes!$AI$24,0))</f>
        <v>#REF!</v>
      </c>
      <c r="K339" s="46" t="e">
        <f t="shared" si="132"/>
        <v>#REF!</v>
      </c>
      <c r="L339" s="47" t="e">
        <f t="shared" si="133"/>
        <v>#REF!</v>
      </c>
      <c r="M339" s="37">
        <v>360</v>
      </c>
      <c r="N339" s="37">
        <v>335</v>
      </c>
      <c r="O339" s="48">
        <f t="shared" si="134"/>
        <v>1551.14</v>
      </c>
      <c r="P339" s="49">
        <v>5556.35</v>
      </c>
      <c r="Q339" s="38" t="s">
        <v>203</v>
      </c>
      <c r="R339" s="37" t="e">
        <f t="shared" si="135"/>
        <v>#REF!</v>
      </c>
      <c r="S339" s="37" t="e">
        <f t="shared" si="130"/>
        <v>#REF!</v>
      </c>
      <c r="T339" s="37" t="e">
        <f t="shared" si="136"/>
        <v>#REF!</v>
      </c>
      <c r="U339" s="37" t="e">
        <f t="shared" si="137"/>
        <v>#REF!</v>
      </c>
      <c r="V339" s="37" t="e">
        <f t="shared" si="138"/>
        <v>#REF!</v>
      </c>
      <c r="W339" s="37" t="e">
        <f t="shared" si="139"/>
        <v>#REF!</v>
      </c>
      <c r="X339" s="37" t="e">
        <f t="shared" si="140"/>
        <v>#REF!</v>
      </c>
      <c r="Y339" s="37" t="e">
        <f t="shared" si="141"/>
        <v>#REF!</v>
      </c>
      <c r="Z339" s="37" t="e">
        <f t="shared" si="142"/>
        <v>#REF!</v>
      </c>
      <c r="AR339" s="41">
        <f t="shared" si="143"/>
        <v>4.630291666666667</v>
      </c>
      <c r="AS339" s="42">
        <f t="shared" si="145"/>
        <v>437</v>
      </c>
      <c r="AT339" s="50">
        <f t="shared" si="144"/>
        <v>2023.43</v>
      </c>
      <c r="AU339" s="50"/>
      <c r="AV339" s="50"/>
      <c r="AW339" s="50"/>
      <c r="AX339" s="50"/>
      <c r="AY339" s="51"/>
    </row>
    <row r="340" spans="1:51" ht="15">
      <c r="A340" s="37">
        <v>4</v>
      </c>
      <c r="B340" s="37">
        <v>0</v>
      </c>
      <c r="C340" s="38" t="s">
        <v>93</v>
      </c>
      <c r="D340" s="37" t="s">
        <v>79</v>
      </c>
      <c r="E340" s="37" t="s">
        <v>28</v>
      </c>
      <c r="F340" s="46" t="e">
        <f>IF(#REF!="","",IF(C340=#REF!,A340*360+B340*30,""))</f>
        <v>#REF!</v>
      </c>
      <c r="G340" s="46" t="e">
        <f t="shared" si="131"/>
        <v>#REF!</v>
      </c>
      <c r="H340" s="46" t="e">
        <f>IF(D340=#REF!,IF(C340=#REF!,Calcul_périodes!$AI$8,0))</f>
        <v>#REF!</v>
      </c>
      <c r="I340" s="46" t="e">
        <f>IF(D340=#REF!,IF(C340=#REF!,Calcul_périodes!$AI$16,0))</f>
        <v>#REF!</v>
      </c>
      <c r="J340" s="46" t="e">
        <f>IF(D340=#REF!,IF(C340=#REF!,Calcul_périodes!$AI$24,0))</f>
        <v>#REF!</v>
      </c>
      <c r="K340" s="46" t="e">
        <f t="shared" si="132"/>
        <v>#REF!</v>
      </c>
      <c r="L340" s="47" t="e">
        <f t="shared" si="133"/>
        <v>#REF!</v>
      </c>
      <c r="M340" s="37">
        <v>374</v>
      </c>
      <c r="N340" s="37">
        <v>345</v>
      </c>
      <c r="O340" s="48">
        <f t="shared" si="134"/>
        <v>1597.45</v>
      </c>
      <c r="P340" s="49">
        <v>5556.35</v>
      </c>
      <c r="Q340" s="38" t="s">
        <v>204</v>
      </c>
      <c r="R340" s="37" t="e">
        <f t="shared" si="135"/>
        <v>#REF!</v>
      </c>
      <c r="S340" s="37" t="e">
        <f t="shared" si="130"/>
        <v>#REF!</v>
      </c>
      <c r="T340" s="37" t="e">
        <f t="shared" si="136"/>
        <v>#REF!</v>
      </c>
      <c r="U340" s="37" t="e">
        <f t="shared" si="137"/>
        <v>#REF!</v>
      </c>
      <c r="V340" s="37" t="e">
        <f t="shared" si="138"/>
        <v>#REF!</v>
      </c>
      <c r="W340" s="37" t="e">
        <f t="shared" si="139"/>
        <v>#REF!</v>
      </c>
      <c r="X340" s="37" t="e">
        <f t="shared" si="140"/>
        <v>#REF!</v>
      </c>
      <c r="Y340" s="37" t="e">
        <f t="shared" si="141"/>
        <v>#REF!</v>
      </c>
      <c r="Z340" s="37" t="e">
        <f t="shared" si="142"/>
        <v>#REF!</v>
      </c>
      <c r="AR340" s="41">
        <f t="shared" si="143"/>
        <v>4.630291666666667</v>
      </c>
      <c r="AS340" s="42">
        <f t="shared" si="145"/>
        <v>438</v>
      </c>
      <c r="AT340" s="50">
        <f t="shared" si="144"/>
        <v>2028.06</v>
      </c>
      <c r="AU340" s="50"/>
      <c r="AV340" s="50"/>
      <c r="AW340" s="50"/>
      <c r="AX340" s="50"/>
      <c r="AY340" s="51"/>
    </row>
    <row r="341" spans="1:51" ht="15">
      <c r="A341" s="37">
        <v>4</v>
      </c>
      <c r="B341" s="37">
        <v>0</v>
      </c>
      <c r="C341" s="38" t="s">
        <v>93</v>
      </c>
      <c r="D341" s="37" t="s">
        <v>79</v>
      </c>
      <c r="E341" s="37" t="s">
        <v>29</v>
      </c>
      <c r="F341" s="46" t="e">
        <f>IF(#REF!="","",IF(C341=#REF!,A341*360+B341*30,""))</f>
        <v>#REF!</v>
      </c>
      <c r="G341" s="46" t="e">
        <f t="shared" si="131"/>
        <v>#REF!</v>
      </c>
      <c r="H341" s="46" t="e">
        <f>IF(D341=#REF!,IF(C341=#REF!,Calcul_périodes!$AI$8,0))</f>
        <v>#REF!</v>
      </c>
      <c r="I341" s="46" t="e">
        <f>IF(D341=#REF!,IF(C341=#REF!,Calcul_périodes!$AI$16,0))</f>
        <v>#REF!</v>
      </c>
      <c r="J341" s="46" t="e">
        <f>IF(D341=#REF!,IF(C341=#REF!,Calcul_périodes!$AI$24,0))</f>
        <v>#REF!</v>
      </c>
      <c r="K341" s="46" t="e">
        <f t="shared" si="132"/>
        <v>#REF!</v>
      </c>
      <c r="L341" s="47" t="e">
        <f t="shared" si="133"/>
        <v>#REF!</v>
      </c>
      <c r="M341" s="37">
        <v>389</v>
      </c>
      <c r="N341" s="37">
        <v>356</v>
      </c>
      <c r="O341" s="48">
        <f t="shared" si="134"/>
        <v>1648.38</v>
      </c>
      <c r="P341" s="49">
        <v>5556.35</v>
      </c>
      <c r="Q341" s="38" t="s">
        <v>205</v>
      </c>
      <c r="R341" s="37" t="e">
        <f t="shared" si="135"/>
        <v>#REF!</v>
      </c>
      <c r="S341" s="37" t="e">
        <f t="shared" si="130"/>
        <v>#REF!</v>
      </c>
      <c r="T341" s="37" t="e">
        <f t="shared" si="136"/>
        <v>#REF!</v>
      </c>
      <c r="U341" s="37" t="e">
        <f t="shared" si="137"/>
        <v>#REF!</v>
      </c>
      <c r="V341" s="37" t="e">
        <f t="shared" si="138"/>
        <v>#REF!</v>
      </c>
      <c r="W341" s="37" t="e">
        <f t="shared" si="139"/>
        <v>#REF!</v>
      </c>
      <c r="X341" s="37" t="e">
        <f t="shared" si="140"/>
        <v>#REF!</v>
      </c>
      <c r="Y341" s="37" t="e">
        <f t="shared" si="141"/>
        <v>#REF!</v>
      </c>
      <c r="Z341" s="37" t="e">
        <f t="shared" si="142"/>
        <v>#REF!</v>
      </c>
      <c r="AR341" s="41">
        <f t="shared" si="143"/>
        <v>4.630291666666667</v>
      </c>
      <c r="AS341" s="42">
        <f t="shared" si="145"/>
        <v>439</v>
      </c>
      <c r="AT341" s="50">
        <f t="shared" si="144"/>
        <v>2032.69</v>
      </c>
      <c r="AU341" s="50"/>
      <c r="AV341" s="50"/>
      <c r="AW341" s="50"/>
      <c r="AX341" s="50"/>
      <c r="AY341" s="51"/>
    </row>
    <row r="342" spans="1:51" ht="15">
      <c r="A342" s="37">
        <v>4</v>
      </c>
      <c r="B342" s="37">
        <v>0</v>
      </c>
      <c r="C342" s="38" t="s">
        <v>93</v>
      </c>
      <c r="D342" s="37" t="s">
        <v>79</v>
      </c>
      <c r="E342" s="37" t="s">
        <v>30</v>
      </c>
      <c r="F342" s="46" t="e">
        <f>IF(#REF!="","",IF(C342=#REF!,A342*360+B342*30,""))</f>
        <v>#REF!</v>
      </c>
      <c r="G342" s="46" t="e">
        <f t="shared" si="131"/>
        <v>#REF!</v>
      </c>
      <c r="H342" s="46" t="e">
        <f>IF(D342=#REF!,IF(C342=#REF!,Calcul_périodes!$AI$8,0))</f>
        <v>#REF!</v>
      </c>
      <c r="I342" s="46" t="e">
        <f>IF(D342=#REF!,IF(C342=#REF!,Calcul_périodes!$AI$16,0))</f>
        <v>#REF!</v>
      </c>
      <c r="J342" s="46" t="e">
        <f>IF(D342=#REF!,IF(C342=#REF!,Calcul_périodes!$AI$24,0))</f>
        <v>#REF!</v>
      </c>
      <c r="K342" s="46" t="e">
        <f t="shared" si="132"/>
        <v>#REF!</v>
      </c>
      <c r="L342" s="47" t="e">
        <f t="shared" si="133"/>
        <v>#REF!</v>
      </c>
      <c r="M342" s="37">
        <v>413</v>
      </c>
      <c r="N342" s="37">
        <v>369</v>
      </c>
      <c r="O342" s="48">
        <f t="shared" si="134"/>
        <v>1708.57</v>
      </c>
      <c r="P342" s="49">
        <v>5556.35</v>
      </c>
      <c r="Q342" s="38" t="s">
        <v>206</v>
      </c>
      <c r="R342" s="37" t="e">
        <f t="shared" si="135"/>
        <v>#REF!</v>
      </c>
      <c r="S342" s="37" t="e">
        <f t="shared" si="130"/>
        <v>#REF!</v>
      </c>
      <c r="T342" s="37" t="e">
        <f t="shared" si="136"/>
        <v>#REF!</v>
      </c>
      <c r="U342" s="37" t="e">
        <f t="shared" si="137"/>
        <v>#REF!</v>
      </c>
      <c r="V342" s="37" t="e">
        <f t="shared" si="138"/>
        <v>#REF!</v>
      </c>
      <c r="W342" s="37" t="e">
        <f t="shared" si="139"/>
        <v>#REF!</v>
      </c>
      <c r="X342" s="37" t="e">
        <f t="shared" si="140"/>
        <v>#REF!</v>
      </c>
      <c r="Y342" s="37" t="e">
        <f t="shared" si="141"/>
        <v>#REF!</v>
      </c>
      <c r="Z342" s="37" t="e">
        <f t="shared" si="142"/>
        <v>#REF!</v>
      </c>
      <c r="AR342" s="41">
        <f t="shared" si="143"/>
        <v>4.630291666666667</v>
      </c>
      <c r="AS342" s="42">
        <f t="shared" si="145"/>
        <v>440</v>
      </c>
      <c r="AT342" s="50">
        <f t="shared" si="144"/>
        <v>2037.32</v>
      </c>
      <c r="AU342" s="50"/>
      <c r="AV342" s="50"/>
      <c r="AW342" s="50"/>
      <c r="AX342" s="50"/>
      <c r="AY342" s="51"/>
    </row>
    <row r="343" spans="1:51" ht="15">
      <c r="A343" s="37">
        <v>0</v>
      </c>
      <c r="B343" s="37">
        <v>0</v>
      </c>
      <c r="C343" s="38" t="s">
        <v>118</v>
      </c>
      <c r="D343" s="37" t="s">
        <v>81</v>
      </c>
      <c r="E343" s="37" t="s">
        <v>32</v>
      </c>
      <c r="F343" s="46" t="e">
        <f>IF(#REF!="","",IF(C343=#REF!,A343*360+B343*30,""))</f>
        <v>#REF!</v>
      </c>
      <c r="G343" s="46" t="e">
        <f>F343</f>
        <v>#REF!</v>
      </c>
      <c r="H343" s="46" t="e">
        <f>IF(D343=#REF!,IF(C343=#REF!,Calcul_périodes!$AI$8,0))</f>
        <v>#REF!</v>
      </c>
      <c r="I343" s="46" t="e">
        <f>IF(D343=#REF!,IF(C343=#REF!,Calcul_périodes!$AI$16,0))</f>
        <v>#REF!</v>
      </c>
      <c r="J343" s="46" t="e">
        <f>IF(D343=#REF!,IF(C343=#REF!,Calcul_périodes!$AI$24,0))</f>
        <v>#REF!</v>
      </c>
      <c r="K343" s="46" t="e">
        <f t="shared" si="132"/>
        <v>#REF!</v>
      </c>
      <c r="L343" s="47" t="e">
        <f>IF(G343="","",IF(K343&lt;720,720,VLOOKUP(K343,$G$2:$G$800,1,TRUE)))</f>
        <v>#REF!</v>
      </c>
      <c r="M343" s="37">
        <v>322</v>
      </c>
      <c r="N343" s="37">
        <v>314</v>
      </c>
      <c r="O343" s="48">
        <f t="shared" si="134"/>
        <v>1453.91</v>
      </c>
      <c r="P343" s="49">
        <v>5556.35</v>
      </c>
      <c r="Q343" s="38" t="s">
        <v>196</v>
      </c>
      <c r="R343" s="37" t="e">
        <f t="shared" si="135"/>
        <v>#REF!</v>
      </c>
      <c r="S343" s="37" t="e">
        <f>IF(R343="OUI",IF(K343&gt;=360,K343-L343,IF(K343&lt;360,K343,0)))</f>
        <v>#REF!</v>
      </c>
      <c r="T343" s="37" t="e">
        <f t="shared" si="136"/>
        <v>#REF!</v>
      </c>
      <c r="U343" s="37" t="e">
        <f t="shared" si="137"/>
        <v>#REF!</v>
      </c>
      <c r="V343" s="37" t="e">
        <f t="shared" si="138"/>
        <v>#REF!</v>
      </c>
      <c r="W343" s="37" t="e">
        <f t="shared" si="139"/>
        <v>#REF!</v>
      </c>
      <c r="X343" s="37" t="e">
        <f t="shared" si="140"/>
        <v>#REF!</v>
      </c>
      <c r="Y343" s="37" t="e">
        <f t="shared" si="141"/>
        <v>#REF!</v>
      </c>
      <c r="Z343" s="37" t="e">
        <f t="shared" si="142"/>
        <v>#REF!</v>
      </c>
      <c r="AR343" s="41">
        <f t="shared" si="143"/>
        <v>4.630291666666667</v>
      </c>
      <c r="AS343" s="42">
        <f t="shared" si="145"/>
        <v>441</v>
      </c>
      <c r="AT343" s="50">
        <f t="shared" si="144"/>
        <v>2041.95</v>
      </c>
      <c r="AU343" s="50"/>
      <c r="AV343" s="50"/>
      <c r="AW343" s="50"/>
      <c r="AX343" s="50"/>
      <c r="AY343" s="51"/>
    </row>
    <row r="344" spans="1:51" ht="15">
      <c r="A344" s="37">
        <v>2</v>
      </c>
      <c r="B344" s="37">
        <v>0</v>
      </c>
      <c r="C344" s="38" t="s">
        <v>118</v>
      </c>
      <c r="D344" s="37" t="s">
        <v>81</v>
      </c>
      <c r="E344" s="37" t="s">
        <v>21</v>
      </c>
      <c r="F344" s="46" t="e">
        <f>IF(#REF!="","",IF(C344=#REF!,A344*360+B344*30,""))</f>
        <v>#REF!</v>
      </c>
      <c r="G344" s="46" t="e">
        <f t="shared" si="131"/>
        <v>#REF!</v>
      </c>
      <c r="H344" s="46" t="e">
        <f>IF(D344=#REF!,IF(C344=#REF!,Calcul_périodes!$AI$8,0))</f>
        <v>#REF!</v>
      </c>
      <c r="I344" s="46" t="e">
        <f>IF(D344=#REF!,IF(C344=#REF!,Calcul_périodes!$AI$16,0))</f>
        <v>#REF!</v>
      </c>
      <c r="J344" s="46" t="e">
        <f>IF(D344=#REF!,IF(C344=#REF!,Calcul_périodes!$AI$24,0))</f>
        <v>#REF!</v>
      </c>
      <c r="K344" s="46" t="e">
        <f t="shared" si="132"/>
        <v>#REF!</v>
      </c>
      <c r="L344" s="47" t="e">
        <f t="shared" si="133"/>
        <v>#REF!</v>
      </c>
      <c r="M344" s="37">
        <v>346</v>
      </c>
      <c r="N344" s="37">
        <v>324</v>
      </c>
      <c r="O344" s="48">
        <f t="shared" si="134"/>
        <v>1500.21</v>
      </c>
      <c r="P344" s="49">
        <v>5556.35</v>
      </c>
      <c r="Q344" s="38" t="s">
        <v>197</v>
      </c>
      <c r="R344" s="37" t="e">
        <f t="shared" si="135"/>
        <v>#REF!</v>
      </c>
      <c r="S344" s="37" t="e">
        <f t="shared" si="130"/>
        <v>#REF!</v>
      </c>
      <c r="T344" s="37" t="e">
        <f t="shared" si="136"/>
        <v>#REF!</v>
      </c>
      <c r="U344" s="37" t="e">
        <f t="shared" si="137"/>
        <v>#REF!</v>
      </c>
      <c r="V344" s="37" t="e">
        <f t="shared" si="138"/>
        <v>#REF!</v>
      </c>
      <c r="W344" s="37" t="e">
        <f t="shared" si="139"/>
        <v>#REF!</v>
      </c>
      <c r="X344" s="37" t="e">
        <f t="shared" si="140"/>
        <v>#REF!</v>
      </c>
      <c r="Y344" s="37" t="e">
        <f t="shared" si="141"/>
        <v>#REF!</v>
      </c>
      <c r="Z344" s="37" t="e">
        <f t="shared" si="142"/>
        <v>#REF!</v>
      </c>
      <c r="AR344" s="41">
        <f t="shared" si="143"/>
        <v>4.630291666666667</v>
      </c>
      <c r="AS344" s="42">
        <f t="shared" si="145"/>
        <v>442</v>
      </c>
      <c r="AT344" s="50">
        <f t="shared" si="144"/>
        <v>2046.58</v>
      </c>
      <c r="AU344" s="50"/>
      <c r="AV344" s="50"/>
      <c r="AW344" s="50"/>
      <c r="AX344" s="50"/>
      <c r="AY344" s="51"/>
    </row>
    <row r="345" spans="1:51" ht="15">
      <c r="A345" s="37">
        <v>2</v>
      </c>
      <c r="B345" s="37">
        <v>6</v>
      </c>
      <c r="C345" s="38" t="s">
        <v>118</v>
      </c>
      <c r="D345" s="37" t="s">
        <v>81</v>
      </c>
      <c r="E345" s="37" t="s">
        <v>22</v>
      </c>
      <c r="F345" s="46" t="e">
        <f>IF(#REF!="","",IF(C345=#REF!,A345*360+B345*30,""))</f>
        <v>#REF!</v>
      </c>
      <c r="G345" s="46" t="e">
        <f t="shared" si="131"/>
        <v>#REF!</v>
      </c>
      <c r="H345" s="46" t="e">
        <f>IF(D345=#REF!,IF(C345=#REF!,Calcul_périodes!$AI$8,0))</f>
        <v>#REF!</v>
      </c>
      <c r="I345" s="46" t="e">
        <f>IF(D345=#REF!,IF(C345=#REF!,Calcul_périodes!$AI$16,0))</f>
        <v>#REF!</v>
      </c>
      <c r="J345" s="46" t="e">
        <f>IF(D345=#REF!,IF(C345=#REF!,Calcul_périodes!$AI$24,0))</f>
        <v>#REF!</v>
      </c>
      <c r="K345" s="46" t="e">
        <f t="shared" si="132"/>
        <v>#REF!</v>
      </c>
      <c r="L345" s="47" t="e">
        <f t="shared" si="133"/>
        <v>#REF!</v>
      </c>
      <c r="M345" s="37">
        <v>372</v>
      </c>
      <c r="N345" s="37">
        <v>343</v>
      </c>
      <c r="O345" s="48">
        <f t="shared" si="134"/>
        <v>1588.19</v>
      </c>
      <c r="P345" s="49">
        <v>5556.35</v>
      </c>
      <c r="Q345" s="38" t="s">
        <v>198</v>
      </c>
      <c r="R345" s="37" t="e">
        <f t="shared" si="135"/>
        <v>#REF!</v>
      </c>
      <c r="S345" s="37" t="e">
        <f t="shared" si="130"/>
        <v>#REF!</v>
      </c>
      <c r="T345" s="37" t="e">
        <f t="shared" si="136"/>
        <v>#REF!</v>
      </c>
      <c r="U345" s="37" t="e">
        <f t="shared" si="137"/>
        <v>#REF!</v>
      </c>
      <c r="V345" s="37" t="e">
        <f t="shared" si="138"/>
        <v>#REF!</v>
      </c>
      <c r="W345" s="37" t="e">
        <f t="shared" si="139"/>
        <v>#REF!</v>
      </c>
      <c r="X345" s="37" t="e">
        <f t="shared" si="140"/>
        <v>#REF!</v>
      </c>
      <c r="Y345" s="37" t="e">
        <f t="shared" si="141"/>
        <v>#REF!</v>
      </c>
      <c r="Z345" s="37" t="e">
        <f t="shared" si="142"/>
        <v>#REF!</v>
      </c>
      <c r="AR345" s="41">
        <f t="shared" si="143"/>
        <v>4.630291666666667</v>
      </c>
      <c r="AS345" s="42">
        <f t="shared" si="145"/>
        <v>443</v>
      </c>
      <c r="AT345" s="50">
        <f t="shared" si="144"/>
        <v>2051.21</v>
      </c>
      <c r="AU345" s="50"/>
      <c r="AV345" s="50"/>
      <c r="AW345" s="50"/>
      <c r="AX345" s="50"/>
      <c r="AY345" s="51"/>
    </row>
    <row r="346" spans="1:51" ht="15">
      <c r="A346" s="37">
        <v>3</v>
      </c>
      <c r="B346" s="37">
        <v>6</v>
      </c>
      <c r="C346" s="38" t="s">
        <v>118</v>
      </c>
      <c r="D346" s="37" t="s">
        <v>81</v>
      </c>
      <c r="E346" s="37" t="s">
        <v>23</v>
      </c>
      <c r="F346" s="46" t="e">
        <f>IF(#REF!="","",IF(C346=#REF!,A346*360+B346*30,""))</f>
        <v>#REF!</v>
      </c>
      <c r="G346" s="46" t="e">
        <f t="shared" si="131"/>
        <v>#REF!</v>
      </c>
      <c r="H346" s="46" t="e">
        <f>IF(D346=#REF!,IF(C346=#REF!,Calcul_périodes!$AI$8,0))</f>
        <v>#REF!</v>
      </c>
      <c r="I346" s="46" t="e">
        <f>IF(D346=#REF!,IF(C346=#REF!,Calcul_périodes!$AI$16,0))</f>
        <v>#REF!</v>
      </c>
      <c r="J346" s="46" t="e">
        <f>IF(D346=#REF!,IF(C346=#REF!,Calcul_périodes!$AI$24,0))</f>
        <v>#REF!</v>
      </c>
      <c r="K346" s="46" t="e">
        <f t="shared" si="132"/>
        <v>#REF!</v>
      </c>
      <c r="L346" s="47" t="e">
        <f t="shared" si="133"/>
        <v>#REF!</v>
      </c>
      <c r="M346" s="37">
        <v>407</v>
      </c>
      <c r="N346" s="37">
        <v>367</v>
      </c>
      <c r="O346" s="48">
        <f t="shared" si="134"/>
        <v>1699.31</v>
      </c>
      <c r="P346" s="49">
        <v>5556.35</v>
      </c>
      <c r="Q346" s="38" t="s">
        <v>199</v>
      </c>
      <c r="R346" s="37" t="e">
        <f t="shared" si="135"/>
        <v>#REF!</v>
      </c>
      <c r="S346" s="37" t="e">
        <f t="shared" si="130"/>
        <v>#REF!</v>
      </c>
      <c r="T346" s="37" t="e">
        <f t="shared" si="136"/>
        <v>#REF!</v>
      </c>
      <c r="U346" s="37" t="e">
        <f t="shared" si="137"/>
        <v>#REF!</v>
      </c>
      <c r="V346" s="37" t="e">
        <f t="shared" si="138"/>
        <v>#REF!</v>
      </c>
      <c r="W346" s="37" t="e">
        <f t="shared" si="139"/>
        <v>#REF!</v>
      </c>
      <c r="X346" s="37" t="e">
        <f t="shared" si="140"/>
        <v>#REF!</v>
      </c>
      <c r="Y346" s="37" t="e">
        <f t="shared" si="141"/>
        <v>#REF!</v>
      </c>
      <c r="Z346" s="37" t="e">
        <f t="shared" si="142"/>
        <v>#REF!</v>
      </c>
      <c r="AR346" s="41">
        <f t="shared" si="143"/>
        <v>4.630291666666667</v>
      </c>
      <c r="AS346" s="42">
        <f t="shared" si="145"/>
        <v>444</v>
      </c>
      <c r="AT346" s="50">
        <f t="shared" si="144"/>
        <v>2055.84</v>
      </c>
      <c r="AU346" s="50"/>
      <c r="AV346" s="50"/>
      <c r="AW346" s="50"/>
      <c r="AX346" s="50"/>
      <c r="AY346" s="51"/>
    </row>
    <row r="347" spans="1:51" ht="15">
      <c r="A347" s="37">
        <v>3</v>
      </c>
      <c r="B347" s="37">
        <v>6</v>
      </c>
      <c r="C347" s="38" t="s">
        <v>118</v>
      </c>
      <c r="D347" s="37" t="s">
        <v>81</v>
      </c>
      <c r="E347" s="37" t="s">
        <v>24</v>
      </c>
      <c r="F347" s="46" t="e">
        <f>IF(#REF!="","",IF(C347=#REF!,A347*360+B347*30,""))</f>
        <v>#REF!</v>
      </c>
      <c r="G347" s="46" t="e">
        <f aca="true" t="shared" si="146" ref="G347:G410">IF(F347="","",G346+F347)</f>
        <v>#REF!</v>
      </c>
      <c r="H347" s="46" t="e">
        <f>IF(D347=#REF!,IF(C347=#REF!,Calcul_périodes!$AI$8,0))</f>
        <v>#REF!</v>
      </c>
      <c r="I347" s="46" t="e">
        <f>IF(D347=#REF!,IF(C347=#REF!,Calcul_périodes!$AI$16,0))</f>
        <v>#REF!</v>
      </c>
      <c r="J347" s="46" t="e">
        <f>IF(D347=#REF!,IF(C347=#REF!,Calcul_périodes!$AI$24,0))</f>
        <v>#REF!</v>
      </c>
      <c r="K347" s="46" t="e">
        <f aca="true" t="shared" si="147" ref="K347:K410">IF(F347="","",H347+I347+J347)</f>
        <v>#REF!</v>
      </c>
      <c r="L347" s="47" t="e">
        <f t="shared" si="133"/>
        <v>#REF!</v>
      </c>
      <c r="M347" s="37">
        <v>443</v>
      </c>
      <c r="N347" s="37">
        <v>390</v>
      </c>
      <c r="O347" s="48">
        <f t="shared" si="134"/>
        <v>1805.81</v>
      </c>
      <c r="P347" s="49">
        <v>5556.35</v>
      </c>
      <c r="Q347" s="38" t="s">
        <v>200</v>
      </c>
      <c r="R347" s="37" t="e">
        <f t="shared" si="135"/>
        <v>#REF!</v>
      </c>
      <c r="S347" s="37" t="e">
        <f t="shared" si="130"/>
        <v>#REF!</v>
      </c>
      <c r="T347" s="37" t="e">
        <f t="shared" si="136"/>
        <v>#REF!</v>
      </c>
      <c r="U347" s="37" t="e">
        <f t="shared" si="137"/>
        <v>#REF!</v>
      </c>
      <c r="V347" s="37" t="e">
        <f t="shared" si="138"/>
        <v>#REF!</v>
      </c>
      <c r="W347" s="37" t="e">
        <f t="shared" si="139"/>
        <v>#REF!</v>
      </c>
      <c r="X347" s="37" t="e">
        <f t="shared" si="140"/>
        <v>#REF!</v>
      </c>
      <c r="Y347" s="37" t="e">
        <f t="shared" si="141"/>
        <v>#REF!</v>
      </c>
      <c r="Z347" s="37" t="e">
        <f t="shared" si="142"/>
        <v>#REF!</v>
      </c>
      <c r="AR347" s="41">
        <f t="shared" si="143"/>
        <v>4.630291666666667</v>
      </c>
      <c r="AS347" s="42">
        <f t="shared" si="145"/>
        <v>445</v>
      </c>
      <c r="AT347" s="50">
        <f t="shared" si="144"/>
        <v>2060.47</v>
      </c>
      <c r="AU347" s="50"/>
      <c r="AV347" s="50"/>
      <c r="AW347" s="50"/>
      <c r="AX347" s="50"/>
      <c r="AY347" s="51"/>
    </row>
    <row r="348" spans="1:51" ht="15">
      <c r="A348" s="37">
        <v>4</v>
      </c>
      <c r="B348" s="37">
        <v>6</v>
      </c>
      <c r="C348" s="38" t="s">
        <v>118</v>
      </c>
      <c r="D348" s="37" t="s">
        <v>81</v>
      </c>
      <c r="E348" s="37" t="s">
        <v>25</v>
      </c>
      <c r="F348" s="46" t="e">
        <f>IF(#REF!="","",IF(C348=#REF!,A348*360+B348*30,""))</f>
        <v>#REF!</v>
      </c>
      <c r="G348" s="46" t="e">
        <f t="shared" si="146"/>
        <v>#REF!</v>
      </c>
      <c r="H348" s="46" t="e">
        <f>IF(D348=#REF!,IF(C348=#REF!,Calcul_périodes!$AI$8,0))</f>
        <v>#REF!</v>
      </c>
      <c r="I348" s="46" t="e">
        <f>IF(D348=#REF!,IF(C348=#REF!,Calcul_périodes!$AI$16,0))</f>
        <v>#REF!</v>
      </c>
      <c r="J348" s="46" t="e">
        <f>IF(D348=#REF!,IF(C348=#REF!,Calcul_périodes!$AI$24,0))</f>
        <v>#REF!</v>
      </c>
      <c r="K348" s="46" t="e">
        <f t="shared" si="147"/>
        <v>#REF!</v>
      </c>
      <c r="L348" s="47" t="e">
        <f t="shared" si="133"/>
        <v>#REF!</v>
      </c>
      <c r="M348" s="37">
        <v>480</v>
      </c>
      <c r="N348" s="37">
        <v>416</v>
      </c>
      <c r="O348" s="48">
        <f t="shared" si="134"/>
        <v>1926.2</v>
      </c>
      <c r="P348" s="49">
        <v>5556.35</v>
      </c>
      <c r="Q348" s="38" t="s">
        <v>201</v>
      </c>
      <c r="R348" s="37" t="e">
        <f t="shared" si="135"/>
        <v>#REF!</v>
      </c>
      <c r="S348" s="37" t="e">
        <f t="shared" si="130"/>
        <v>#REF!</v>
      </c>
      <c r="T348" s="37" t="e">
        <f t="shared" si="136"/>
        <v>#REF!</v>
      </c>
      <c r="U348" s="37" t="e">
        <f t="shared" si="137"/>
        <v>#REF!</v>
      </c>
      <c r="V348" s="37" t="e">
        <f t="shared" si="138"/>
        <v>#REF!</v>
      </c>
      <c r="W348" s="37" t="e">
        <f t="shared" si="139"/>
        <v>#REF!</v>
      </c>
      <c r="X348" s="37" t="e">
        <f t="shared" si="140"/>
        <v>#REF!</v>
      </c>
      <c r="Y348" s="37" t="e">
        <f t="shared" si="141"/>
        <v>#REF!</v>
      </c>
      <c r="Z348" s="37" t="e">
        <f t="shared" si="142"/>
        <v>#REF!</v>
      </c>
      <c r="AR348" s="41">
        <f t="shared" si="143"/>
        <v>4.630291666666667</v>
      </c>
      <c r="AS348" s="42">
        <f t="shared" si="145"/>
        <v>446</v>
      </c>
      <c r="AT348" s="50">
        <f t="shared" si="144"/>
        <v>2065.11</v>
      </c>
      <c r="AU348" s="50"/>
      <c r="AV348" s="50"/>
      <c r="AW348" s="50"/>
      <c r="AX348" s="50"/>
      <c r="AY348" s="51"/>
    </row>
    <row r="349" spans="1:51" ht="15">
      <c r="A349" s="37">
        <v>4</v>
      </c>
      <c r="B349" s="37">
        <v>6</v>
      </c>
      <c r="C349" s="38" t="s">
        <v>118</v>
      </c>
      <c r="D349" s="37" t="s">
        <v>81</v>
      </c>
      <c r="E349" s="37" t="s">
        <v>26</v>
      </c>
      <c r="F349" s="46" t="e">
        <f>IF(#REF!="","",IF(C349=#REF!,A349*360+B349*30,""))</f>
        <v>#REF!</v>
      </c>
      <c r="G349" s="46" t="e">
        <f t="shared" si="146"/>
        <v>#REF!</v>
      </c>
      <c r="H349" s="46" t="e">
        <f>IF(D349=#REF!,IF(C349=#REF!,Calcul_périodes!$AI$8,0))</f>
        <v>#REF!</v>
      </c>
      <c r="I349" s="46" t="e">
        <f>IF(D349=#REF!,IF(C349=#REF!,Calcul_périodes!$AI$16,0))</f>
        <v>#REF!</v>
      </c>
      <c r="J349" s="46" t="e">
        <f>IF(D349=#REF!,IF(C349=#REF!,Calcul_périodes!$AI$24,0))</f>
        <v>#REF!</v>
      </c>
      <c r="K349" s="46" t="e">
        <f t="shared" si="147"/>
        <v>#REF!</v>
      </c>
      <c r="L349" s="47" t="e">
        <f t="shared" si="133"/>
        <v>#REF!</v>
      </c>
      <c r="M349" s="37">
        <v>519</v>
      </c>
      <c r="N349" s="37">
        <v>446</v>
      </c>
      <c r="O349" s="48">
        <f t="shared" si="134"/>
        <v>2065.11</v>
      </c>
      <c r="P349" s="49">
        <v>5556.35</v>
      </c>
      <c r="Q349" s="38" t="s">
        <v>202</v>
      </c>
      <c r="R349" s="37" t="e">
        <f t="shared" si="135"/>
        <v>#REF!</v>
      </c>
      <c r="S349" s="37" t="e">
        <f t="shared" si="130"/>
        <v>#REF!</v>
      </c>
      <c r="T349" s="37" t="e">
        <f t="shared" si="136"/>
        <v>#REF!</v>
      </c>
      <c r="U349" s="37" t="e">
        <f t="shared" si="137"/>
        <v>#REF!</v>
      </c>
      <c r="V349" s="37" t="e">
        <f t="shared" si="138"/>
        <v>#REF!</v>
      </c>
      <c r="W349" s="37" t="e">
        <f t="shared" si="139"/>
        <v>#REF!</v>
      </c>
      <c r="X349" s="37" t="e">
        <f t="shared" si="140"/>
        <v>#REF!</v>
      </c>
      <c r="Y349" s="37" t="e">
        <f t="shared" si="141"/>
        <v>#REF!</v>
      </c>
      <c r="Z349" s="37" t="e">
        <f t="shared" si="142"/>
        <v>#REF!</v>
      </c>
      <c r="AR349" s="41">
        <f t="shared" si="143"/>
        <v>4.630291666666667</v>
      </c>
      <c r="AS349" s="42">
        <f t="shared" si="145"/>
        <v>447</v>
      </c>
      <c r="AT349" s="50">
        <f t="shared" si="144"/>
        <v>2069.74</v>
      </c>
      <c r="AU349" s="50"/>
      <c r="AV349" s="50"/>
      <c r="AW349" s="50"/>
      <c r="AX349" s="50"/>
      <c r="AY349" s="51"/>
    </row>
    <row r="350" spans="1:51" ht="15">
      <c r="A350" s="37">
        <v>4</v>
      </c>
      <c r="B350" s="37">
        <v>6</v>
      </c>
      <c r="C350" s="38" t="s">
        <v>118</v>
      </c>
      <c r="D350" s="37" t="s">
        <v>81</v>
      </c>
      <c r="E350" s="37" t="s">
        <v>27</v>
      </c>
      <c r="F350" s="46" t="e">
        <f>IF(#REF!="","",IF(C350=#REF!,A350*360+B350*30,""))</f>
        <v>#REF!</v>
      </c>
      <c r="G350" s="46" t="e">
        <f t="shared" si="146"/>
        <v>#REF!</v>
      </c>
      <c r="H350" s="46" t="e">
        <f>IF(D350=#REF!,IF(C350=#REF!,Calcul_périodes!$AI$8,0))</f>
        <v>#REF!</v>
      </c>
      <c r="I350" s="46" t="e">
        <f>IF(D350=#REF!,IF(C350=#REF!,Calcul_périodes!$AI$16,0))</f>
        <v>#REF!</v>
      </c>
      <c r="J350" s="46" t="e">
        <f>IF(D350=#REF!,IF(C350=#REF!,Calcul_périodes!$AI$24,0))</f>
        <v>#REF!</v>
      </c>
      <c r="K350" s="46" t="e">
        <f t="shared" si="147"/>
        <v>#REF!</v>
      </c>
      <c r="L350" s="47" t="e">
        <f t="shared" si="133"/>
        <v>#REF!</v>
      </c>
      <c r="M350" s="37">
        <v>568</v>
      </c>
      <c r="N350" s="37">
        <v>481</v>
      </c>
      <c r="O350" s="48">
        <f t="shared" si="134"/>
        <v>2227.17</v>
      </c>
      <c r="P350" s="49">
        <v>5556.35</v>
      </c>
      <c r="Q350" s="38" t="s">
        <v>203</v>
      </c>
      <c r="R350" s="37" t="e">
        <f t="shared" si="135"/>
        <v>#REF!</v>
      </c>
      <c r="S350" s="37" t="e">
        <f t="shared" si="130"/>
        <v>#REF!</v>
      </c>
      <c r="T350" s="37" t="e">
        <f t="shared" si="136"/>
        <v>#REF!</v>
      </c>
      <c r="U350" s="37" t="e">
        <f t="shared" si="137"/>
        <v>#REF!</v>
      </c>
      <c r="V350" s="37" t="e">
        <f t="shared" si="138"/>
        <v>#REF!</v>
      </c>
      <c r="W350" s="37" t="e">
        <f t="shared" si="139"/>
        <v>#REF!</v>
      </c>
      <c r="X350" s="37" t="e">
        <f t="shared" si="140"/>
        <v>#REF!</v>
      </c>
      <c r="Y350" s="37" t="e">
        <f t="shared" si="141"/>
        <v>#REF!</v>
      </c>
      <c r="Z350" s="37" t="e">
        <f t="shared" si="142"/>
        <v>#REF!</v>
      </c>
      <c r="AR350" s="41">
        <f t="shared" si="143"/>
        <v>4.630291666666667</v>
      </c>
      <c r="AS350" s="42">
        <f t="shared" si="145"/>
        <v>448</v>
      </c>
      <c r="AT350" s="50">
        <f t="shared" si="144"/>
        <v>2074.37</v>
      </c>
      <c r="AU350" s="50"/>
      <c r="AV350" s="50"/>
      <c r="AW350" s="50"/>
      <c r="AX350" s="50"/>
      <c r="AY350" s="51"/>
    </row>
    <row r="351" spans="1:51" ht="15">
      <c r="A351" s="37">
        <v>0</v>
      </c>
      <c r="B351" s="37">
        <v>0</v>
      </c>
      <c r="C351" s="38" t="s">
        <v>94</v>
      </c>
      <c r="D351" s="37" t="s">
        <v>80</v>
      </c>
      <c r="E351" s="37" t="s">
        <v>32</v>
      </c>
      <c r="F351" s="46" t="e">
        <f>IF(#REF!="","",IF(C351=#REF!,A351*360+B351*30,""))</f>
        <v>#REF!</v>
      </c>
      <c r="G351" s="46" t="e">
        <f t="shared" si="146"/>
        <v>#REF!</v>
      </c>
      <c r="H351" s="46" t="e">
        <f>IF(D351=#REF!,IF(C351=#REF!,Calcul_périodes!$AI$8,0))</f>
        <v>#REF!</v>
      </c>
      <c r="I351" s="46" t="e">
        <f>IF(D351=#REF!,IF(C351=#REF!,Calcul_périodes!$AI$16,0))</f>
        <v>#REF!</v>
      </c>
      <c r="J351" s="46" t="e">
        <f>IF(D351=#REF!,IF(C351=#REF!,Calcul_périodes!$AI$24,0))</f>
        <v>#REF!</v>
      </c>
      <c r="K351" s="46" t="e">
        <f t="shared" si="147"/>
        <v>#REF!</v>
      </c>
      <c r="L351" s="47" t="e">
        <f>IF(G351="","",IF(K351&lt;720,720,VLOOKUP(K351,$G$2:$G$800,1,TRUE)))</f>
        <v>#REF!</v>
      </c>
      <c r="M351" s="37">
        <v>461</v>
      </c>
      <c r="N351" s="37">
        <v>404</v>
      </c>
      <c r="O351" s="48">
        <f t="shared" si="134"/>
        <v>1870.63</v>
      </c>
      <c r="P351" s="49">
        <v>5556.35</v>
      </c>
      <c r="Q351" s="38" t="s">
        <v>196</v>
      </c>
      <c r="R351" s="37" t="e">
        <f t="shared" si="135"/>
        <v>#REF!</v>
      </c>
      <c r="S351" s="37" t="e">
        <f t="shared" si="130"/>
        <v>#REF!</v>
      </c>
      <c r="T351" s="37" t="e">
        <f t="shared" si="136"/>
        <v>#REF!</v>
      </c>
      <c r="U351" s="37" t="e">
        <f t="shared" si="137"/>
        <v>#REF!</v>
      </c>
      <c r="V351" s="37" t="e">
        <f t="shared" si="138"/>
        <v>#REF!</v>
      </c>
      <c r="W351" s="37" t="e">
        <f t="shared" si="139"/>
        <v>#REF!</v>
      </c>
      <c r="X351" s="37" t="e">
        <f t="shared" si="140"/>
        <v>#REF!</v>
      </c>
      <c r="Y351" s="37" t="e">
        <f t="shared" si="141"/>
        <v>#REF!</v>
      </c>
      <c r="Z351" s="37" t="e">
        <f t="shared" si="142"/>
        <v>#REF!</v>
      </c>
      <c r="AR351" s="41">
        <f t="shared" si="143"/>
        <v>4.630291666666667</v>
      </c>
      <c r="AS351" s="42">
        <f t="shared" si="145"/>
        <v>449</v>
      </c>
      <c r="AT351" s="50">
        <f t="shared" si="144"/>
        <v>2079</v>
      </c>
      <c r="AU351" s="50"/>
      <c r="AV351" s="50"/>
      <c r="AW351" s="50"/>
      <c r="AX351" s="50"/>
      <c r="AY351" s="51"/>
    </row>
    <row r="352" spans="1:51" ht="15">
      <c r="A352" s="37">
        <v>2</v>
      </c>
      <c r="B352" s="37">
        <v>0</v>
      </c>
      <c r="C352" s="38" t="s">
        <v>94</v>
      </c>
      <c r="D352" s="37" t="s">
        <v>80</v>
      </c>
      <c r="E352" s="37" t="s">
        <v>21</v>
      </c>
      <c r="F352" s="46" t="e">
        <f>IF(#REF!="","",IF(C352=#REF!,A352*360+B352*30,""))</f>
        <v>#REF!</v>
      </c>
      <c r="G352" s="46" t="e">
        <f t="shared" si="146"/>
        <v>#REF!</v>
      </c>
      <c r="H352" s="46" t="e">
        <f>IF(D352=#REF!,IF(C352=#REF!,Calcul_périodes!$AI$8,0))</f>
        <v>#REF!</v>
      </c>
      <c r="I352" s="46" t="e">
        <f>IF(D352=#REF!,IF(C352=#REF!,Calcul_périodes!$AI$16,0))</f>
        <v>#REF!</v>
      </c>
      <c r="J352" s="46" t="e">
        <f>IF(D352=#REF!,IF(C352=#REF!,Calcul_périodes!$AI$24,0))</f>
        <v>#REF!</v>
      </c>
      <c r="K352" s="46" t="e">
        <f t="shared" si="147"/>
        <v>#REF!</v>
      </c>
      <c r="L352" s="47" t="e">
        <f t="shared" si="133"/>
        <v>#REF!</v>
      </c>
      <c r="M352" s="37">
        <v>481</v>
      </c>
      <c r="N352" s="37">
        <v>417</v>
      </c>
      <c r="O352" s="48">
        <f t="shared" si="134"/>
        <v>1930.83</v>
      </c>
      <c r="P352" s="49">
        <v>5556.35</v>
      </c>
      <c r="Q352" s="38" t="s">
        <v>197</v>
      </c>
      <c r="R352" s="37" t="e">
        <f t="shared" si="135"/>
        <v>#REF!</v>
      </c>
      <c r="S352" s="37" t="e">
        <f t="shared" si="130"/>
        <v>#REF!</v>
      </c>
      <c r="T352" s="37" t="e">
        <f t="shared" si="136"/>
        <v>#REF!</v>
      </c>
      <c r="U352" s="37" t="e">
        <f t="shared" si="137"/>
        <v>#REF!</v>
      </c>
      <c r="V352" s="37" t="e">
        <f t="shared" si="138"/>
        <v>#REF!</v>
      </c>
      <c r="W352" s="37" t="e">
        <f t="shared" si="139"/>
        <v>#REF!</v>
      </c>
      <c r="X352" s="37" t="e">
        <f t="shared" si="140"/>
        <v>#REF!</v>
      </c>
      <c r="Y352" s="37" t="e">
        <f t="shared" si="141"/>
        <v>#REF!</v>
      </c>
      <c r="Z352" s="37" t="e">
        <f t="shared" si="142"/>
        <v>#REF!</v>
      </c>
      <c r="AR352" s="41">
        <f t="shared" si="143"/>
        <v>4.630291666666667</v>
      </c>
      <c r="AS352" s="42">
        <f t="shared" si="145"/>
        <v>450</v>
      </c>
      <c r="AT352" s="50">
        <f t="shared" si="144"/>
        <v>2083.63</v>
      </c>
      <c r="AU352" s="50"/>
      <c r="AV352" s="50"/>
      <c r="AW352" s="50"/>
      <c r="AX352" s="50"/>
      <c r="AY352" s="51"/>
    </row>
    <row r="353" spans="1:51" ht="15">
      <c r="A353" s="37">
        <v>2</v>
      </c>
      <c r="B353" s="37">
        <v>0</v>
      </c>
      <c r="C353" s="38" t="s">
        <v>94</v>
      </c>
      <c r="D353" s="37" t="s">
        <v>80</v>
      </c>
      <c r="E353" s="37" t="s">
        <v>22</v>
      </c>
      <c r="F353" s="46" t="e">
        <f>IF(#REF!="","",IF(C353=#REF!,A353*360+B353*30,""))</f>
        <v>#REF!</v>
      </c>
      <c r="G353" s="46" t="e">
        <f t="shared" si="146"/>
        <v>#REF!</v>
      </c>
      <c r="H353" s="46" t="e">
        <f>IF(D353=#REF!,IF(C353=#REF!,Calcul_périodes!$AI$8,0))</f>
        <v>#REF!</v>
      </c>
      <c r="I353" s="46" t="e">
        <f>IF(D353=#REF!,IF(C353=#REF!,Calcul_périodes!$AI$16,0))</f>
        <v>#REF!</v>
      </c>
      <c r="J353" s="46" t="e">
        <f>IF(D353=#REF!,IF(C353=#REF!,Calcul_périodes!$AI$24,0))</f>
        <v>#REF!</v>
      </c>
      <c r="K353" s="46" t="e">
        <f t="shared" si="147"/>
        <v>#REF!</v>
      </c>
      <c r="L353" s="47" t="e">
        <f t="shared" si="133"/>
        <v>#REF!</v>
      </c>
      <c r="M353" s="37">
        <v>504</v>
      </c>
      <c r="N353" s="37">
        <v>434</v>
      </c>
      <c r="O353" s="48">
        <f t="shared" si="134"/>
        <v>2009.54</v>
      </c>
      <c r="P353" s="49">
        <v>5556.35</v>
      </c>
      <c r="Q353" s="38" t="s">
        <v>198</v>
      </c>
      <c r="R353" s="37" t="e">
        <f t="shared" si="135"/>
        <v>#REF!</v>
      </c>
      <c r="S353" s="37" t="e">
        <f t="shared" si="130"/>
        <v>#REF!</v>
      </c>
      <c r="T353" s="37" t="e">
        <f t="shared" si="136"/>
        <v>#REF!</v>
      </c>
      <c r="U353" s="37" t="e">
        <f t="shared" si="137"/>
        <v>#REF!</v>
      </c>
      <c r="V353" s="37" t="e">
        <f t="shared" si="138"/>
        <v>#REF!</v>
      </c>
      <c r="W353" s="37" t="e">
        <f t="shared" si="139"/>
        <v>#REF!</v>
      </c>
      <c r="X353" s="37" t="e">
        <f t="shared" si="140"/>
        <v>#REF!</v>
      </c>
      <c r="Y353" s="37" t="e">
        <f t="shared" si="141"/>
        <v>#REF!</v>
      </c>
      <c r="Z353" s="37" t="e">
        <f t="shared" si="142"/>
        <v>#REF!</v>
      </c>
      <c r="AR353" s="41">
        <f t="shared" si="143"/>
        <v>4.630291666666667</v>
      </c>
      <c r="AS353" s="42">
        <f t="shared" si="145"/>
        <v>451</v>
      </c>
      <c r="AT353" s="50">
        <f t="shared" si="144"/>
        <v>2088.26</v>
      </c>
      <c r="AU353" s="50"/>
      <c r="AV353" s="50"/>
      <c r="AW353" s="50"/>
      <c r="AX353" s="50"/>
      <c r="AY353" s="51"/>
    </row>
    <row r="354" spans="1:51" ht="15">
      <c r="A354" s="37">
        <v>2</v>
      </c>
      <c r="B354" s="37">
        <v>0</v>
      </c>
      <c r="C354" s="38" t="s">
        <v>94</v>
      </c>
      <c r="D354" s="37" t="s">
        <v>80</v>
      </c>
      <c r="E354" s="37" t="s">
        <v>23</v>
      </c>
      <c r="F354" s="46" t="e">
        <f>IF(#REF!="","",IF(C354=#REF!,A354*360+B354*30,""))</f>
        <v>#REF!</v>
      </c>
      <c r="G354" s="46" t="e">
        <f t="shared" si="146"/>
        <v>#REF!</v>
      </c>
      <c r="H354" s="46" t="e">
        <f>IF(D354=#REF!,IF(C354=#REF!,Calcul_périodes!$AI$8,0))</f>
        <v>#REF!</v>
      </c>
      <c r="I354" s="46" t="e">
        <f>IF(D354=#REF!,IF(C354=#REF!,Calcul_périodes!$AI$16,0))</f>
        <v>#REF!</v>
      </c>
      <c r="J354" s="46" t="e">
        <f>IF(D354=#REF!,IF(C354=#REF!,Calcul_périodes!$AI$24,0))</f>
        <v>#REF!</v>
      </c>
      <c r="K354" s="46" t="e">
        <f t="shared" si="147"/>
        <v>#REF!</v>
      </c>
      <c r="L354" s="47" t="e">
        <f t="shared" si="133"/>
        <v>#REF!</v>
      </c>
      <c r="M354" s="37">
        <v>535</v>
      </c>
      <c r="N354" s="37">
        <v>456</v>
      </c>
      <c r="O354" s="48">
        <f t="shared" si="134"/>
        <v>2111.41</v>
      </c>
      <c r="P354" s="49">
        <v>5556.35</v>
      </c>
      <c r="Q354" s="38" t="s">
        <v>199</v>
      </c>
      <c r="R354" s="37" t="e">
        <f t="shared" si="135"/>
        <v>#REF!</v>
      </c>
      <c r="S354" s="37" t="e">
        <f t="shared" si="130"/>
        <v>#REF!</v>
      </c>
      <c r="T354" s="37" t="e">
        <f t="shared" si="136"/>
        <v>#REF!</v>
      </c>
      <c r="U354" s="37" t="e">
        <f t="shared" si="137"/>
        <v>#REF!</v>
      </c>
      <c r="V354" s="37" t="e">
        <f t="shared" si="138"/>
        <v>#REF!</v>
      </c>
      <c r="W354" s="37" t="e">
        <f t="shared" si="139"/>
        <v>#REF!</v>
      </c>
      <c r="X354" s="37" t="e">
        <f t="shared" si="140"/>
        <v>#REF!</v>
      </c>
      <c r="Y354" s="37" t="e">
        <f t="shared" si="141"/>
        <v>#REF!</v>
      </c>
      <c r="Z354" s="37" t="e">
        <f t="shared" si="142"/>
        <v>#REF!</v>
      </c>
      <c r="AR354" s="41">
        <f t="shared" si="143"/>
        <v>4.630291666666667</v>
      </c>
      <c r="AS354" s="42">
        <f t="shared" si="145"/>
        <v>452</v>
      </c>
      <c r="AT354" s="50">
        <f t="shared" si="144"/>
        <v>2092.89</v>
      </c>
      <c r="AU354" s="50"/>
      <c r="AV354" s="50"/>
      <c r="AW354" s="50"/>
      <c r="AX354" s="50"/>
      <c r="AY354" s="51"/>
    </row>
    <row r="355" spans="1:51" ht="15">
      <c r="A355" s="37">
        <v>2</v>
      </c>
      <c r="B355" s="37">
        <v>0</v>
      </c>
      <c r="C355" s="38" t="s">
        <v>94</v>
      </c>
      <c r="D355" s="37" t="s">
        <v>80</v>
      </c>
      <c r="E355" s="37" t="s">
        <v>24</v>
      </c>
      <c r="F355" s="46" t="e">
        <f>IF(#REF!="","",IF(C355=#REF!,A355*360+B355*30,""))</f>
        <v>#REF!</v>
      </c>
      <c r="G355" s="46" t="e">
        <f t="shared" si="146"/>
        <v>#REF!</v>
      </c>
      <c r="H355" s="46" t="e">
        <f>IF(D355=#REF!,IF(C355=#REF!,Calcul_périodes!$AI$8,0))</f>
        <v>#REF!</v>
      </c>
      <c r="I355" s="46" t="e">
        <f>IF(D355=#REF!,IF(C355=#REF!,Calcul_périodes!$AI$16,0))</f>
        <v>#REF!</v>
      </c>
      <c r="J355" s="46" t="e">
        <f>IF(D355=#REF!,IF(C355=#REF!,Calcul_périodes!$AI$24,0))</f>
        <v>#REF!</v>
      </c>
      <c r="K355" s="46" t="e">
        <f t="shared" si="147"/>
        <v>#REF!</v>
      </c>
      <c r="L355" s="47" t="e">
        <f t="shared" si="133"/>
        <v>#REF!</v>
      </c>
      <c r="M355" s="37">
        <v>566</v>
      </c>
      <c r="N355" s="37">
        <v>479</v>
      </c>
      <c r="O355" s="48">
        <f t="shared" si="134"/>
        <v>2217.9</v>
      </c>
      <c r="P355" s="49">
        <v>5556.35</v>
      </c>
      <c r="Q355" s="38" t="s">
        <v>200</v>
      </c>
      <c r="R355" s="37" t="e">
        <f t="shared" si="135"/>
        <v>#REF!</v>
      </c>
      <c r="S355" s="37" t="e">
        <f t="shared" si="130"/>
        <v>#REF!</v>
      </c>
      <c r="T355" s="37" t="e">
        <f t="shared" si="136"/>
        <v>#REF!</v>
      </c>
      <c r="U355" s="37" t="e">
        <f t="shared" si="137"/>
        <v>#REF!</v>
      </c>
      <c r="V355" s="37" t="e">
        <f t="shared" si="138"/>
        <v>#REF!</v>
      </c>
      <c r="W355" s="37" t="e">
        <f t="shared" si="139"/>
        <v>#REF!</v>
      </c>
      <c r="X355" s="37" t="e">
        <f t="shared" si="140"/>
        <v>#REF!</v>
      </c>
      <c r="Y355" s="37" t="e">
        <f t="shared" si="141"/>
        <v>#REF!</v>
      </c>
      <c r="Z355" s="37" t="e">
        <f t="shared" si="142"/>
        <v>#REF!</v>
      </c>
      <c r="AR355" s="41">
        <f t="shared" si="143"/>
        <v>4.630291666666667</v>
      </c>
      <c r="AS355" s="42">
        <f t="shared" si="145"/>
        <v>453</v>
      </c>
      <c r="AT355" s="50">
        <f t="shared" si="144"/>
        <v>2097.52</v>
      </c>
      <c r="AU355" s="50"/>
      <c r="AV355" s="50"/>
      <c r="AW355" s="50"/>
      <c r="AX355" s="50"/>
      <c r="AY355" s="51"/>
    </row>
    <row r="356" spans="1:51" ht="15">
      <c r="A356" s="37">
        <v>2</v>
      </c>
      <c r="B356" s="37">
        <v>0</v>
      </c>
      <c r="C356" s="38" t="s">
        <v>94</v>
      </c>
      <c r="D356" s="37" t="s">
        <v>80</v>
      </c>
      <c r="E356" s="37" t="s">
        <v>25</v>
      </c>
      <c r="F356" s="46" t="e">
        <f>IF(#REF!="","",IF(C356=#REF!,A356*360+B356*30,""))</f>
        <v>#REF!</v>
      </c>
      <c r="G356" s="46" t="e">
        <f t="shared" si="146"/>
        <v>#REF!</v>
      </c>
      <c r="H356" s="46" t="e">
        <f>IF(D356=#REF!,IF(C356=#REF!,Calcul_périodes!$AI$8,0))</f>
        <v>#REF!</v>
      </c>
      <c r="I356" s="46" t="e">
        <f>IF(D356=#REF!,IF(C356=#REF!,Calcul_périodes!$AI$16,0))</f>
        <v>#REF!</v>
      </c>
      <c r="J356" s="46" t="e">
        <f>IF(D356=#REF!,IF(C356=#REF!,Calcul_périodes!$AI$24,0))</f>
        <v>#REF!</v>
      </c>
      <c r="K356" s="46" t="e">
        <f t="shared" si="147"/>
        <v>#REF!</v>
      </c>
      <c r="L356" s="47" t="e">
        <f t="shared" si="133"/>
        <v>#REF!</v>
      </c>
      <c r="M356" s="37">
        <v>597</v>
      </c>
      <c r="N356" s="37">
        <v>503</v>
      </c>
      <c r="O356" s="48">
        <f t="shared" si="134"/>
        <v>2329.03</v>
      </c>
      <c r="P356" s="49">
        <v>5556.35</v>
      </c>
      <c r="Q356" s="38" t="s">
        <v>201</v>
      </c>
      <c r="R356" s="37" t="e">
        <f t="shared" si="135"/>
        <v>#REF!</v>
      </c>
      <c r="S356" s="37" t="e">
        <f t="shared" si="130"/>
        <v>#REF!</v>
      </c>
      <c r="T356" s="37" t="e">
        <f t="shared" si="136"/>
        <v>#REF!</v>
      </c>
      <c r="U356" s="37" t="e">
        <f t="shared" si="137"/>
        <v>#REF!</v>
      </c>
      <c r="V356" s="37" t="e">
        <f t="shared" si="138"/>
        <v>#REF!</v>
      </c>
      <c r="W356" s="37" t="e">
        <f t="shared" si="139"/>
        <v>#REF!</v>
      </c>
      <c r="X356" s="37" t="e">
        <f t="shared" si="140"/>
        <v>#REF!</v>
      </c>
      <c r="Y356" s="37" t="e">
        <f t="shared" si="141"/>
        <v>#REF!</v>
      </c>
      <c r="Z356" s="37" t="e">
        <f t="shared" si="142"/>
        <v>#REF!</v>
      </c>
      <c r="AR356" s="41">
        <f t="shared" si="143"/>
        <v>4.630291666666667</v>
      </c>
      <c r="AS356" s="42">
        <f t="shared" si="145"/>
        <v>454</v>
      </c>
      <c r="AT356" s="50">
        <f t="shared" si="144"/>
        <v>2102.15</v>
      </c>
      <c r="AU356" s="50"/>
      <c r="AV356" s="50"/>
      <c r="AW356" s="50"/>
      <c r="AX356" s="50"/>
      <c r="AY356" s="51"/>
    </row>
    <row r="357" spans="1:51" ht="15">
      <c r="A357" s="37">
        <v>4</v>
      </c>
      <c r="B357" s="37">
        <v>0</v>
      </c>
      <c r="C357" s="38" t="s">
        <v>94</v>
      </c>
      <c r="D357" s="37" t="s">
        <v>80</v>
      </c>
      <c r="E357" s="37" t="s">
        <v>26</v>
      </c>
      <c r="F357" s="46" t="e">
        <f>IF(#REF!="","",IF(C357=#REF!,A357*360+B357*30,""))</f>
        <v>#REF!</v>
      </c>
      <c r="G357" s="46" t="e">
        <f t="shared" si="146"/>
        <v>#REF!</v>
      </c>
      <c r="H357" s="46" t="e">
        <f>IF(D357=#REF!,IF(C357=#REF!,Calcul_périodes!$AI$8,0))</f>
        <v>#REF!</v>
      </c>
      <c r="I357" s="46" t="e">
        <f>IF(D357=#REF!,IF(C357=#REF!,Calcul_périodes!$AI$16,0))</f>
        <v>#REF!</v>
      </c>
      <c r="J357" s="46" t="e">
        <f>IF(D357=#REF!,IF(C357=#REF!,Calcul_périodes!$AI$24,0))</f>
        <v>#REF!</v>
      </c>
      <c r="K357" s="46" t="e">
        <f t="shared" si="147"/>
        <v>#REF!</v>
      </c>
      <c r="L357" s="47" t="e">
        <f t="shared" si="133"/>
        <v>#REF!</v>
      </c>
      <c r="M357" s="37">
        <v>628</v>
      </c>
      <c r="N357" s="37">
        <v>527</v>
      </c>
      <c r="O357" s="48">
        <f t="shared" si="134"/>
        <v>2440.16</v>
      </c>
      <c r="P357" s="49">
        <v>5556.35</v>
      </c>
      <c r="Q357" s="38" t="s">
        <v>202</v>
      </c>
      <c r="R357" s="37" t="e">
        <f t="shared" si="135"/>
        <v>#REF!</v>
      </c>
      <c r="S357" s="37" t="e">
        <f t="shared" si="130"/>
        <v>#REF!</v>
      </c>
      <c r="T357" s="37" t="e">
        <f t="shared" si="136"/>
        <v>#REF!</v>
      </c>
      <c r="U357" s="37" t="e">
        <f t="shared" si="137"/>
        <v>#REF!</v>
      </c>
      <c r="V357" s="37" t="e">
        <f t="shared" si="138"/>
        <v>#REF!</v>
      </c>
      <c r="W357" s="37" t="e">
        <f t="shared" si="139"/>
        <v>#REF!</v>
      </c>
      <c r="X357" s="37" t="e">
        <f t="shared" si="140"/>
        <v>#REF!</v>
      </c>
      <c r="Y357" s="37" t="e">
        <f t="shared" si="141"/>
        <v>#REF!</v>
      </c>
      <c r="Z357" s="37" t="e">
        <f t="shared" si="142"/>
        <v>#REF!</v>
      </c>
      <c r="AR357" s="41">
        <f t="shared" si="143"/>
        <v>4.630291666666667</v>
      </c>
      <c r="AS357" s="42">
        <f t="shared" si="145"/>
        <v>455</v>
      </c>
      <c r="AT357" s="50">
        <f t="shared" si="144"/>
        <v>2106.78</v>
      </c>
      <c r="AU357" s="50"/>
      <c r="AV357" s="50"/>
      <c r="AW357" s="50"/>
      <c r="AX357" s="50"/>
      <c r="AY357" s="51"/>
    </row>
    <row r="358" spans="1:51" ht="15">
      <c r="A358" s="37">
        <v>4</v>
      </c>
      <c r="B358" s="37">
        <v>0</v>
      </c>
      <c r="C358" s="38" t="s">
        <v>94</v>
      </c>
      <c r="D358" s="37" t="s">
        <v>80</v>
      </c>
      <c r="E358" s="37" t="s">
        <v>27</v>
      </c>
      <c r="F358" s="46" t="e">
        <f>IF(#REF!="","",IF(C358=#REF!,A358*360+B358*30,""))</f>
        <v>#REF!</v>
      </c>
      <c r="G358" s="46" t="e">
        <f t="shared" si="146"/>
        <v>#REF!</v>
      </c>
      <c r="H358" s="46" t="e">
        <f>IF(D358=#REF!,IF(C358=#REF!,Calcul_périodes!$AI$8,0))</f>
        <v>#REF!</v>
      </c>
      <c r="I358" s="46" t="e">
        <f>IF(D358=#REF!,IF(C358=#REF!,Calcul_périodes!$AI$16,0))</f>
        <v>#REF!</v>
      </c>
      <c r="J358" s="46" t="e">
        <f>IF(D358=#REF!,IF(C358=#REF!,Calcul_périodes!$AI$24,0))</f>
        <v>#REF!</v>
      </c>
      <c r="K358" s="46" t="e">
        <f t="shared" si="147"/>
        <v>#REF!</v>
      </c>
      <c r="L358" s="47" t="e">
        <f t="shared" si="133"/>
        <v>#REF!</v>
      </c>
      <c r="M358" s="37">
        <v>660</v>
      </c>
      <c r="N358" s="37">
        <v>551</v>
      </c>
      <c r="O358" s="48">
        <f t="shared" si="134"/>
        <v>2551.29</v>
      </c>
      <c r="P358" s="49">
        <v>5556.35</v>
      </c>
      <c r="Q358" s="38" t="s">
        <v>203</v>
      </c>
      <c r="R358" s="37" t="e">
        <f t="shared" si="135"/>
        <v>#REF!</v>
      </c>
      <c r="S358" s="37" t="e">
        <f t="shared" si="130"/>
        <v>#REF!</v>
      </c>
      <c r="T358" s="37" t="e">
        <f t="shared" si="136"/>
        <v>#REF!</v>
      </c>
      <c r="U358" s="37" t="e">
        <f t="shared" si="137"/>
        <v>#REF!</v>
      </c>
      <c r="V358" s="37" t="e">
        <f t="shared" si="138"/>
        <v>#REF!</v>
      </c>
      <c r="W358" s="37" t="e">
        <f t="shared" si="139"/>
        <v>#REF!</v>
      </c>
      <c r="X358" s="37" t="e">
        <f t="shared" si="140"/>
        <v>#REF!</v>
      </c>
      <c r="Y358" s="37" t="e">
        <f t="shared" si="141"/>
        <v>#REF!</v>
      </c>
      <c r="Z358" s="37" t="e">
        <f t="shared" si="142"/>
        <v>#REF!</v>
      </c>
      <c r="AR358" s="41">
        <f t="shared" si="143"/>
        <v>4.630291666666667</v>
      </c>
      <c r="AS358" s="42">
        <f t="shared" si="145"/>
        <v>456</v>
      </c>
      <c r="AT358" s="50">
        <f t="shared" si="144"/>
        <v>2111.41</v>
      </c>
      <c r="AU358" s="50"/>
      <c r="AV358" s="50"/>
      <c r="AW358" s="50"/>
      <c r="AX358" s="50"/>
      <c r="AY358" s="51"/>
    </row>
    <row r="359" spans="1:51" ht="15">
      <c r="A359" s="37">
        <v>0</v>
      </c>
      <c r="B359" s="37">
        <v>0</v>
      </c>
      <c r="C359" s="38" t="s">
        <v>97</v>
      </c>
      <c r="D359" s="37" t="s">
        <v>81</v>
      </c>
      <c r="E359" s="37" t="s">
        <v>32</v>
      </c>
      <c r="F359" s="46" t="e">
        <f>IF(#REF!="","",IF(C359=#REF!,A359*360+B359*30,""))</f>
        <v>#REF!</v>
      </c>
      <c r="G359" s="46" t="e">
        <f>F359</f>
        <v>#REF!</v>
      </c>
      <c r="H359" s="46" t="e">
        <f>IF(D359=#REF!,IF(C359=#REF!,Calcul_périodes!$AI$8,0))</f>
        <v>#REF!</v>
      </c>
      <c r="I359" s="46" t="e">
        <f>IF(D359=#REF!,IF(C359=#REF!,Calcul_périodes!$AI$16,0))</f>
        <v>#REF!</v>
      </c>
      <c r="J359" s="46" t="e">
        <f>IF(D359=#REF!,IF(C359=#REF!,Calcul_périodes!$AI$24,0))</f>
        <v>#REF!</v>
      </c>
      <c r="K359" s="46" t="e">
        <f t="shared" si="147"/>
        <v>#REF!</v>
      </c>
      <c r="L359" s="47" t="e">
        <f t="shared" si="133"/>
        <v>#REF!</v>
      </c>
      <c r="M359" s="37">
        <v>285</v>
      </c>
      <c r="N359" s="37">
        <v>308</v>
      </c>
      <c r="O359" s="48">
        <f t="shared" si="134"/>
        <v>1426.12</v>
      </c>
      <c r="P359" s="49">
        <v>5556.35</v>
      </c>
      <c r="Q359" s="38" t="s">
        <v>196</v>
      </c>
      <c r="R359" s="37" t="e">
        <f t="shared" si="135"/>
        <v>#REF!</v>
      </c>
      <c r="S359" s="37" t="e">
        <f>IF(R359="OUI",IF(K359&gt;=360,K359-L359,IF(K359&lt;360,K359,0)))</f>
        <v>#REF!</v>
      </c>
      <c r="T359" s="37" t="e">
        <f t="shared" si="136"/>
        <v>#REF!</v>
      </c>
      <c r="U359" s="37" t="e">
        <f t="shared" si="137"/>
        <v>#REF!</v>
      </c>
      <c r="V359" s="37" t="e">
        <f t="shared" si="138"/>
        <v>#REF!</v>
      </c>
      <c r="W359" s="37" t="e">
        <f t="shared" si="139"/>
        <v>#REF!</v>
      </c>
      <c r="X359" s="37" t="e">
        <f t="shared" si="140"/>
        <v>#REF!</v>
      </c>
      <c r="Y359" s="37" t="e">
        <f t="shared" si="141"/>
        <v>#REF!</v>
      </c>
      <c r="Z359" s="37" t="e">
        <f t="shared" si="142"/>
        <v>#REF!</v>
      </c>
      <c r="AR359" s="41">
        <f t="shared" si="143"/>
        <v>4.630291666666667</v>
      </c>
      <c r="AS359" s="42">
        <f t="shared" si="145"/>
        <v>457</v>
      </c>
      <c r="AT359" s="50">
        <f t="shared" si="144"/>
        <v>2116.04</v>
      </c>
      <c r="AU359" s="50"/>
      <c r="AV359" s="50"/>
      <c r="AW359" s="50"/>
      <c r="AX359" s="50"/>
      <c r="AY359" s="51"/>
    </row>
    <row r="360" spans="1:51" ht="15">
      <c r="A360" s="37">
        <v>1</v>
      </c>
      <c r="B360" s="37">
        <v>0</v>
      </c>
      <c r="C360" s="38" t="s">
        <v>97</v>
      </c>
      <c r="D360" s="37" t="s">
        <v>81</v>
      </c>
      <c r="E360" s="37" t="s">
        <v>21</v>
      </c>
      <c r="F360" s="46" t="e">
        <f>IF(#REF!="","",IF(C360=#REF!,A360*360+B360*30,""))</f>
        <v>#REF!</v>
      </c>
      <c r="G360" s="46" t="e">
        <f t="shared" si="146"/>
        <v>#REF!</v>
      </c>
      <c r="H360" s="46" t="e">
        <f>IF(D360=#REF!,IF(C360=#REF!,Calcul_périodes!$AI$8,0))</f>
        <v>#REF!</v>
      </c>
      <c r="I360" s="46" t="e">
        <f>IF(D360=#REF!,IF(C360=#REF!,Calcul_périodes!$AI$16,0))</f>
        <v>#REF!</v>
      </c>
      <c r="J360" s="46" t="e">
        <f>IF(D360=#REF!,IF(C360=#REF!,Calcul_périodes!$AI$24,0))</f>
        <v>#REF!</v>
      </c>
      <c r="K360" s="46" t="e">
        <f t="shared" si="147"/>
        <v>#REF!</v>
      </c>
      <c r="L360" s="47" t="e">
        <f t="shared" si="133"/>
        <v>#REF!</v>
      </c>
      <c r="M360" s="37">
        <v>310</v>
      </c>
      <c r="N360" s="37">
        <v>312</v>
      </c>
      <c r="O360" s="48">
        <f t="shared" si="134"/>
        <v>1444.65</v>
      </c>
      <c r="P360" s="49">
        <v>5556.35</v>
      </c>
      <c r="Q360" s="38" t="s">
        <v>197</v>
      </c>
      <c r="R360" s="37" t="e">
        <f t="shared" si="135"/>
        <v>#REF!</v>
      </c>
      <c r="S360" s="37" t="e">
        <f t="shared" si="130"/>
        <v>#REF!</v>
      </c>
      <c r="T360" s="37" t="e">
        <f t="shared" si="136"/>
        <v>#REF!</v>
      </c>
      <c r="U360" s="37" t="e">
        <f t="shared" si="137"/>
        <v>#REF!</v>
      </c>
      <c r="V360" s="37" t="e">
        <f t="shared" si="138"/>
        <v>#REF!</v>
      </c>
      <c r="W360" s="37" t="e">
        <f t="shared" si="139"/>
        <v>#REF!</v>
      </c>
      <c r="X360" s="37" t="e">
        <f t="shared" si="140"/>
        <v>#REF!</v>
      </c>
      <c r="Y360" s="37" t="e">
        <f t="shared" si="141"/>
        <v>#REF!</v>
      </c>
      <c r="Z360" s="37" t="e">
        <f t="shared" si="142"/>
        <v>#REF!</v>
      </c>
      <c r="AR360" s="41">
        <f t="shared" si="143"/>
        <v>4.630291666666667</v>
      </c>
      <c r="AS360" s="42">
        <f t="shared" si="145"/>
        <v>458</v>
      </c>
      <c r="AT360" s="50">
        <f t="shared" si="144"/>
        <v>2120.67</v>
      </c>
      <c r="AU360" s="50"/>
      <c r="AV360" s="50"/>
      <c r="AW360" s="50"/>
      <c r="AX360" s="50"/>
      <c r="AY360" s="51"/>
    </row>
    <row r="361" spans="1:51" ht="15">
      <c r="A361" s="37">
        <v>2</v>
      </c>
      <c r="B361" s="37">
        <v>1</v>
      </c>
      <c r="C361" s="38" t="s">
        <v>97</v>
      </c>
      <c r="D361" s="37" t="s">
        <v>81</v>
      </c>
      <c r="E361" s="37" t="s">
        <v>22</v>
      </c>
      <c r="F361" s="46" t="e">
        <f>IF(#REF!="","",IF(C361=#REF!,A361*360+B361*30,""))</f>
        <v>#REF!</v>
      </c>
      <c r="G361" s="46" t="e">
        <f t="shared" si="146"/>
        <v>#REF!</v>
      </c>
      <c r="H361" s="46" t="e">
        <f>IF(D361=#REF!,IF(C361=#REF!,Calcul_périodes!$AI$8,0))</f>
        <v>#REF!</v>
      </c>
      <c r="I361" s="46" t="e">
        <f>IF(D361=#REF!,IF(C361=#REF!,Calcul_périodes!$AI$16,0))</f>
        <v>#REF!</v>
      </c>
      <c r="J361" s="46" t="e">
        <f>IF(D361=#REF!,IF(C361=#REF!,Calcul_périodes!$AI$24,0))</f>
        <v>#REF!</v>
      </c>
      <c r="K361" s="46" t="e">
        <f t="shared" si="147"/>
        <v>#REF!</v>
      </c>
      <c r="L361" s="47" t="e">
        <f t="shared" si="133"/>
        <v>#REF!</v>
      </c>
      <c r="M361" s="37">
        <v>325</v>
      </c>
      <c r="N361" s="37">
        <v>314</v>
      </c>
      <c r="O361" s="48">
        <f t="shared" si="134"/>
        <v>1453.91</v>
      </c>
      <c r="P361" s="49">
        <v>5556.35</v>
      </c>
      <c r="Q361" s="38" t="s">
        <v>198</v>
      </c>
      <c r="R361" s="37" t="e">
        <f t="shared" si="135"/>
        <v>#REF!</v>
      </c>
      <c r="S361" s="37" t="e">
        <f t="shared" si="130"/>
        <v>#REF!</v>
      </c>
      <c r="T361" s="37" t="e">
        <f t="shared" si="136"/>
        <v>#REF!</v>
      </c>
      <c r="U361" s="37" t="e">
        <f t="shared" si="137"/>
        <v>#REF!</v>
      </c>
      <c r="V361" s="37" t="e">
        <f t="shared" si="138"/>
        <v>#REF!</v>
      </c>
      <c r="W361" s="37" t="e">
        <f t="shared" si="139"/>
        <v>#REF!</v>
      </c>
      <c r="X361" s="37" t="e">
        <f t="shared" si="140"/>
        <v>#REF!</v>
      </c>
      <c r="Y361" s="37" t="e">
        <f t="shared" si="141"/>
        <v>#REF!</v>
      </c>
      <c r="Z361" s="37" t="e">
        <f t="shared" si="142"/>
        <v>#REF!</v>
      </c>
      <c r="AR361" s="41">
        <f t="shared" si="143"/>
        <v>4.630291666666667</v>
      </c>
      <c r="AS361" s="42">
        <f t="shared" si="145"/>
        <v>459</v>
      </c>
      <c r="AT361" s="50">
        <f t="shared" si="144"/>
        <v>2125.3</v>
      </c>
      <c r="AU361" s="50"/>
      <c r="AV361" s="50"/>
      <c r="AW361" s="50"/>
      <c r="AX361" s="50"/>
      <c r="AY361" s="51"/>
    </row>
    <row r="362" spans="1:51" ht="15">
      <c r="A362" s="37">
        <v>2</v>
      </c>
      <c r="B362" s="37">
        <v>1</v>
      </c>
      <c r="C362" s="38" t="s">
        <v>97</v>
      </c>
      <c r="D362" s="37" t="s">
        <v>81</v>
      </c>
      <c r="E362" s="37" t="s">
        <v>23</v>
      </c>
      <c r="F362" s="46" t="e">
        <f>IF(#REF!="","",IF(C362=#REF!,A362*360+B362*30,""))</f>
        <v>#REF!</v>
      </c>
      <c r="G362" s="46" t="e">
        <f t="shared" si="146"/>
        <v>#REF!</v>
      </c>
      <c r="H362" s="46" t="e">
        <f>IF(D362=#REF!,IF(C362=#REF!,Calcul_périodes!$AI$8,0))</f>
        <v>#REF!</v>
      </c>
      <c r="I362" s="46" t="e">
        <f>IF(D362=#REF!,IF(C362=#REF!,Calcul_périodes!$AI$16,0))</f>
        <v>#REF!</v>
      </c>
      <c r="J362" s="46" t="e">
        <f>IF(D362=#REF!,IF(C362=#REF!,Calcul_périodes!$AI$24,0))</f>
        <v>#REF!</v>
      </c>
      <c r="K362" s="46" t="e">
        <f t="shared" si="147"/>
        <v>#REF!</v>
      </c>
      <c r="L362" s="47" t="e">
        <f t="shared" si="133"/>
        <v>#REF!</v>
      </c>
      <c r="M362" s="37">
        <v>345</v>
      </c>
      <c r="N362" s="37">
        <v>324</v>
      </c>
      <c r="O362" s="48">
        <f t="shared" si="134"/>
        <v>1500.21</v>
      </c>
      <c r="P362" s="49">
        <v>5556.35</v>
      </c>
      <c r="Q362" s="38" t="s">
        <v>199</v>
      </c>
      <c r="R362" s="37" t="e">
        <f t="shared" si="135"/>
        <v>#REF!</v>
      </c>
      <c r="S362" s="37" t="e">
        <f t="shared" si="130"/>
        <v>#REF!</v>
      </c>
      <c r="T362" s="37" t="e">
        <f t="shared" si="136"/>
        <v>#REF!</v>
      </c>
      <c r="U362" s="37" t="e">
        <f t="shared" si="137"/>
        <v>#REF!</v>
      </c>
      <c r="V362" s="37" t="e">
        <f t="shared" si="138"/>
        <v>#REF!</v>
      </c>
      <c r="W362" s="37" t="e">
        <f t="shared" si="139"/>
        <v>#REF!</v>
      </c>
      <c r="X362" s="37" t="e">
        <f t="shared" si="140"/>
        <v>#REF!</v>
      </c>
      <c r="Y362" s="37" t="e">
        <f t="shared" si="141"/>
        <v>#REF!</v>
      </c>
      <c r="Z362" s="37" t="e">
        <f t="shared" si="142"/>
        <v>#REF!</v>
      </c>
      <c r="AR362" s="41">
        <f t="shared" si="143"/>
        <v>4.630291666666667</v>
      </c>
      <c r="AS362" s="42">
        <f t="shared" si="145"/>
        <v>460</v>
      </c>
      <c r="AT362" s="50">
        <f t="shared" si="144"/>
        <v>2129.93</v>
      </c>
      <c r="AU362" s="50"/>
      <c r="AV362" s="50"/>
      <c r="AW362" s="50"/>
      <c r="AX362" s="50"/>
      <c r="AY362" s="51"/>
    </row>
    <row r="363" spans="1:51" ht="15">
      <c r="A363" s="37">
        <v>2</v>
      </c>
      <c r="B363" s="37">
        <v>1</v>
      </c>
      <c r="C363" s="38" t="s">
        <v>97</v>
      </c>
      <c r="D363" s="37" t="s">
        <v>81</v>
      </c>
      <c r="E363" s="37" t="s">
        <v>24</v>
      </c>
      <c r="F363" s="46" t="e">
        <f>IF(#REF!="","",IF(C363=#REF!,A363*360+B363*30,""))</f>
        <v>#REF!</v>
      </c>
      <c r="G363" s="46" t="e">
        <f t="shared" si="146"/>
        <v>#REF!</v>
      </c>
      <c r="H363" s="46" t="e">
        <f>IF(D363=#REF!,IF(C363=#REF!,Calcul_périodes!$AI$8,0))</f>
        <v>#REF!</v>
      </c>
      <c r="I363" s="46" t="e">
        <f>IF(D363=#REF!,IF(C363=#REF!,Calcul_périodes!$AI$16,0))</f>
        <v>#REF!</v>
      </c>
      <c r="J363" s="46" t="e">
        <f>IF(D363=#REF!,IF(C363=#REF!,Calcul_périodes!$AI$24,0))</f>
        <v>#REF!</v>
      </c>
      <c r="K363" s="46" t="e">
        <f t="shared" si="147"/>
        <v>#REF!</v>
      </c>
      <c r="L363" s="47" t="e">
        <f t="shared" si="133"/>
        <v>#REF!</v>
      </c>
      <c r="M363" s="37">
        <v>360</v>
      </c>
      <c r="N363" s="37">
        <v>335</v>
      </c>
      <c r="O363" s="48">
        <f t="shared" si="134"/>
        <v>1551.14</v>
      </c>
      <c r="P363" s="49">
        <v>5556.35</v>
      </c>
      <c r="Q363" s="38" t="s">
        <v>200</v>
      </c>
      <c r="R363" s="37" t="e">
        <f t="shared" si="135"/>
        <v>#REF!</v>
      </c>
      <c r="S363" s="37" t="e">
        <f t="shared" si="130"/>
        <v>#REF!</v>
      </c>
      <c r="T363" s="37" t="e">
        <f t="shared" si="136"/>
        <v>#REF!</v>
      </c>
      <c r="U363" s="37" t="e">
        <f t="shared" si="137"/>
        <v>#REF!</v>
      </c>
      <c r="V363" s="37" t="e">
        <f t="shared" si="138"/>
        <v>#REF!</v>
      </c>
      <c r="W363" s="37" t="e">
        <f t="shared" si="139"/>
        <v>#REF!</v>
      </c>
      <c r="X363" s="37" t="e">
        <f t="shared" si="140"/>
        <v>#REF!</v>
      </c>
      <c r="Y363" s="37" t="e">
        <f t="shared" si="141"/>
        <v>#REF!</v>
      </c>
      <c r="Z363" s="37" t="e">
        <f t="shared" si="142"/>
        <v>#REF!</v>
      </c>
      <c r="AR363" s="41">
        <f t="shared" si="143"/>
        <v>4.630291666666667</v>
      </c>
      <c r="AS363" s="42">
        <f t="shared" si="145"/>
        <v>461</v>
      </c>
      <c r="AT363" s="50">
        <f t="shared" si="144"/>
        <v>2134.56</v>
      </c>
      <c r="AU363" s="50"/>
      <c r="AV363" s="50"/>
      <c r="AW363" s="50"/>
      <c r="AX363" s="50"/>
      <c r="AY363" s="51"/>
    </row>
    <row r="364" spans="1:51" ht="15">
      <c r="A364" s="37">
        <v>2</v>
      </c>
      <c r="B364" s="37">
        <v>1</v>
      </c>
      <c r="C364" s="38" t="s">
        <v>97</v>
      </c>
      <c r="D364" s="37" t="s">
        <v>81</v>
      </c>
      <c r="E364" s="37" t="s">
        <v>25</v>
      </c>
      <c r="F364" s="46" t="e">
        <f>IF(#REF!="","",IF(C364=#REF!,A364*360+B364*30,""))</f>
        <v>#REF!</v>
      </c>
      <c r="G364" s="46" t="e">
        <f t="shared" si="146"/>
        <v>#REF!</v>
      </c>
      <c r="H364" s="46" t="e">
        <f>IF(D364=#REF!,IF(C364=#REF!,Calcul_périodes!$AI$8,0))</f>
        <v>#REF!</v>
      </c>
      <c r="I364" s="46" t="e">
        <f>IF(D364=#REF!,IF(C364=#REF!,Calcul_périodes!$AI$16,0))</f>
        <v>#REF!</v>
      </c>
      <c r="J364" s="46" t="e">
        <f>IF(D364=#REF!,IF(C364=#REF!,Calcul_périodes!$AI$24,0))</f>
        <v>#REF!</v>
      </c>
      <c r="K364" s="46" t="e">
        <f t="shared" si="147"/>
        <v>#REF!</v>
      </c>
      <c r="L364" s="47" t="e">
        <f t="shared" si="133"/>
        <v>#REF!</v>
      </c>
      <c r="M364" s="37">
        <v>381</v>
      </c>
      <c r="N364" s="37">
        <v>351</v>
      </c>
      <c r="O364" s="48">
        <f t="shared" si="134"/>
        <v>1625.23</v>
      </c>
      <c r="P364" s="49">
        <v>5556.35</v>
      </c>
      <c r="Q364" s="38" t="s">
        <v>201</v>
      </c>
      <c r="R364" s="37" t="e">
        <f t="shared" si="135"/>
        <v>#REF!</v>
      </c>
      <c r="S364" s="37" t="e">
        <f t="shared" si="130"/>
        <v>#REF!</v>
      </c>
      <c r="T364" s="37" t="e">
        <f t="shared" si="136"/>
        <v>#REF!</v>
      </c>
      <c r="U364" s="37" t="e">
        <f t="shared" si="137"/>
        <v>#REF!</v>
      </c>
      <c r="V364" s="37" t="e">
        <f t="shared" si="138"/>
        <v>#REF!</v>
      </c>
      <c r="W364" s="37" t="e">
        <f t="shared" si="139"/>
        <v>#REF!</v>
      </c>
      <c r="X364" s="37" t="e">
        <f t="shared" si="140"/>
        <v>#REF!</v>
      </c>
      <c r="Y364" s="37" t="e">
        <f t="shared" si="141"/>
        <v>#REF!</v>
      </c>
      <c r="Z364" s="37" t="e">
        <f t="shared" si="142"/>
        <v>#REF!</v>
      </c>
      <c r="AR364" s="41">
        <f t="shared" si="143"/>
        <v>4.630291666666667</v>
      </c>
      <c r="AS364" s="42">
        <f t="shared" si="145"/>
        <v>462</v>
      </c>
      <c r="AT364" s="50">
        <f t="shared" si="144"/>
        <v>2139.19</v>
      </c>
      <c r="AU364" s="50"/>
      <c r="AV364" s="50"/>
      <c r="AW364" s="50"/>
      <c r="AX364" s="50"/>
      <c r="AY364" s="51"/>
    </row>
    <row r="365" spans="1:51" ht="15">
      <c r="A365" s="37">
        <v>2</v>
      </c>
      <c r="B365" s="37">
        <v>1</v>
      </c>
      <c r="C365" s="38" t="s">
        <v>97</v>
      </c>
      <c r="D365" s="37" t="s">
        <v>81</v>
      </c>
      <c r="E365" s="37" t="s">
        <v>26</v>
      </c>
      <c r="F365" s="46" t="e">
        <f>IF(#REF!="","",IF(C365=#REF!,A365*360+B365*30,""))</f>
        <v>#REF!</v>
      </c>
      <c r="G365" s="46" t="e">
        <f t="shared" si="146"/>
        <v>#REF!</v>
      </c>
      <c r="H365" s="46" t="e">
        <f>IF(D365=#REF!,IF(C365=#REF!,Calcul_périodes!$AI$8,0))</f>
        <v>#REF!</v>
      </c>
      <c r="I365" s="46" t="e">
        <f>IF(D365=#REF!,IF(C365=#REF!,Calcul_périodes!$AI$16,0))</f>
        <v>#REF!</v>
      </c>
      <c r="J365" s="46" t="e">
        <f>IF(D365=#REF!,IF(C365=#REF!,Calcul_périodes!$AI$24,0))</f>
        <v>#REF!</v>
      </c>
      <c r="K365" s="46" t="e">
        <f t="shared" si="147"/>
        <v>#REF!</v>
      </c>
      <c r="L365" s="47" t="e">
        <f t="shared" si="133"/>
        <v>#REF!</v>
      </c>
      <c r="M365" s="37">
        <v>405</v>
      </c>
      <c r="N365" s="37">
        <v>366</v>
      </c>
      <c r="O365" s="48">
        <f t="shared" si="134"/>
        <v>1694.68</v>
      </c>
      <c r="P365" s="49">
        <v>5556.35</v>
      </c>
      <c r="Q365" s="38" t="s">
        <v>202</v>
      </c>
      <c r="R365" s="37" t="e">
        <f t="shared" si="135"/>
        <v>#REF!</v>
      </c>
      <c r="S365" s="37" t="e">
        <f t="shared" si="130"/>
        <v>#REF!</v>
      </c>
      <c r="T365" s="37" t="e">
        <f t="shared" si="136"/>
        <v>#REF!</v>
      </c>
      <c r="U365" s="37" t="e">
        <f t="shared" si="137"/>
        <v>#REF!</v>
      </c>
      <c r="V365" s="37" t="e">
        <f t="shared" si="138"/>
        <v>#REF!</v>
      </c>
      <c r="W365" s="37" t="e">
        <f t="shared" si="139"/>
        <v>#REF!</v>
      </c>
      <c r="X365" s="37" t="e">
        <f t="shared" si="140"/>
        <v>#REF!</v>
      </c>
      <c r="Y365" s="37" t="e">
        <f t="shared" si="141"/>
        <v>#REF!</v>
      </c>
      <c r="Z365" s="37" t="e">
        <f t="shared" si="142"/>
        <v>#REF!</v>
      </c>
      <c r="AR365" s="41">
        <f t="shared" si="143"/>
        <v>4.630291666666667</v>
      </c>
      <c r="AS365" s="42">
        <f t="shared" si="145"/>
        <v>463</v>
      </c>
      <c r="AT365" s="50">
        <f t="shared" si="144"/>
        <v>2143.82</v>
      </c>
      <c r="AU365" s="50"/>
      <c r="AV365" s="50"/>
      <c r="AW365" s="50"/>
      <c r="AX365" s="50"/>
      <c r="AY365" s="51"/>
    </row>
    <row r="366" spans="1:51" ht="15">
      <c r="A366" s="37">
        <v>2</v>
      </c>
      <c r="B366" s="37">
        <v>1</v>
      </c>
      <c r="C366" s="38" t="s">
        <v>97</v>
      </c>
      <c r="D366" s="37" t="s">
        <v>81</v>
      </c>
      <c r="E366" s="37" t="s">
        <v>27</v>
      </c>
      <c r="F366" s="46" t="e">
        <f>IF(#REF!="","",IF(C366=#REF!,A366*360+B366*30,""))</f>
        <v>#REF!</v>
      </c>
      <c r="G366" s="46" t="e">
        <f t="shared" si="146"/>
        <v>#REF!</v>
      </c>
      <c r="H366" s="46" t="e">
        <f>IF(D366=#REF!,IF(C366=#REF!,Calcul_périodes!$AI$8,0))</f>
        <v>#REF!</v>
      </c>
      <c r="I366" s="46" t="e">
        <f>IF(D366=#REF!,IF(C366=#REF!,Calcul_périodes!$AI$16,0))</f>
        <v>#REF!</v>
      </c>
      <c r="J366" s="46" t="e">
        <f>IF(D366=#REF!,IF(C366=#REF!,Calcul_périodes!$AI$24,0))</f>
        <v>#REF!</v>
      </c>
      <c r="K366" s="46" t="e">
        <f t="shared" si="147"/>
        <v>#REF!</v>
      </c>
      <c r="L366" s="47" t="e">
        <f t="shared" si="133"/>
        <v>#REF!</v>
      </c>
      <c r="M366" s="37">
        <v>425</v>
      </c>
      <c r="N366" s="37">
        <v>377</v>
      </c>
      <c r="O366" s="48">
        <f t="shared" si="134"/>
        <v>1745.61</v>
      </c>
      <c r="P366" s="49">
        <v>5556.35</v>
      </c>
      <c r="Q366" s="38" t="s">
        <v>203</v>
      </c>
      <c r="R366" s="37" t="e">
        <f t="shared" si="135"/>
        <v>#REF!</v>
      </c>
      <c r="S366" s="37" t="e">
        <f t="shared" si="130"/>
        <v>#REF!</v>
      </c>
      <c r="T366" s="37" t="e">
        <f t="shared" si="136"/>
        <v>#REF!</v>
      </c>
      <c r="U366" s="37" t="e">
        <f t="shared" si="137"/>
        <v>#REF!</v>
      </c>
      <c r="V366" s="37" t="e">
        <f t="shared" si="138"/>
        <v>#REF!</v>
      </c>
      <c r="W366" s="37" t="e">
        <f t="shared" si="139"/>
        <v>#REF!</v>
      </c>
      <c r="X366" s="37" t="e">
        <f t="shared" si="140"/>
        <v>#REF!</v>
      </c>
      <c r="Y366" s="37" t="e">
        <f t="shared" si="141"/>
        <v>#REF!</v>
      </c>
      <c r="Z366" s="37" t="e">
        <f t="shared" si="142"/>
        <v>#REF!</v>
      </c>
      <c r="AR366" s="41">
        <f t="shared" si="143"/>
        <v>4.630291666666667</v>
      </c>
      <c r="AS366" s="42">
        <f t="shared" si="145"/>
        <v>464</v>
      </c>
      <c r="AT366" s="50">
        <f t="shared" si="144"/>
        <v>2148.45</v>
      </c>
      <c r="AU366" s="50"/>
      <c r="AV366" s="50"/>
      <c r="AW366" s="50"/>
      <c r="AX366" s="50"/>
      <c r="AY366" s="51"/>
    </row>
    <row r="367" spans="1:51" ht="15">
      <c r="A367" s="37">
        <v>3</v>
      </c>
      <c r="B367" s="37">
        <v>2</v>
      </c>
      <c r="C367" s="38" t="s">
        <v>97</v>
      </c>
      <c r="D367" s="37" t="s">
        <v>81</v>
      </c>
      <c r="E367" s="37" t="s">
        <v>28</v>
      </c>
      <c r="F367" s="46" t="e">
        <f>IF(#REF!="","",IF(C367=#REF!,A367*360+B367*30,""))</f>
        <v>#REF!</v>
      </c>
      <c r="G367" s="46" t="e">
        <f t="shared" si="146"/>
        <v>#REF!</v>
      </c>
      <c r="H367" s="46" t="e">
        <f>IF(D367=#REF!,IF(C367=#REF!,Calcul_périodes!$AI$8,0))</f>
        <v>#REF!</v>
      </c>
      <c r="I367" s="46" t="e">
        <f>IF(D367=#REF!,IF(C367=#REF!,Calcul_périodes!$AI$16,0))</f>
        <v>#REF!</v>
      </c>
      <c r="J367" s="46" t="e">
        <f>IF(D367=#REF!,IF(C367=#REF!,Calcul_périodes!$AI$24,0))</f>
        <v>#REF!</v>
      </c>
      <c r="K367" s="46" t="e">
        <f t="shared" si="147"/>
        <v>#REF!</v>
      </c>
      <c r="L367" s="47" t="e">
        <f t="shared" si="133"/>
        <v>#REF!</v>
      </c>
      <c r="M367" s="37">
        <v>445</v>
      </c>
      <c r="N367" s="37">
        <v>391</v>
      </c>
      <c r="O367" s="48">
        <f t="shared" si="134"/>
        <v>1810.44</v>
      </c>
      <c r="P367" s="49">
        <v>5556.35</v>
      </c>
      <c r="Q367" s="38" t="s">
        <v>204</v>
      </c>
      <c r="R367" s="37" t="e">
        <f t="shared" si="135"/>
        <v>#REF!</v>
      </c>
      <c r="S367" s="37" t="e">
        <f t="shared" si="130"/>
        <v>#REF!</v>
      </c>
      <c r="T367" s="37" t="e">
        <f t="shared" si="136"/>
        <v>#REF!</v>
      </c>
      <c r="U367" s="37" t="e">
        <f t="shared" si="137"/>
        <v>#REF!</v>
      </c>
      <c r="V367" s="37" t="e">
        <f t="shared" si="138"/>
        <v>#REF!</v>
      </c>
      <c r="W367" s="37" t="e">
        <f t="shared" si="139"/>
        <v>#REF!</v>
      </c>
      <c r="X367" s="37" t="e">
        <f t="shared" si="140"/>
        <v>#REF!</v>
      </c>
      <c r="Y367" s="37" t="e">
        <f t="shared" si="141"/>
        <v>#REF!</v>
      </c>
      <c r="Z367" s="37" t="e">
        <f t="shared" si="142"/>
        <v>#REF!</v>
      </c>
      <c r="AR367" s="41">
        <f t="shared" si="143"/>
        <v>4.630291666666667</v>
      </c>
      <c r="AS367" s="42">
        <f t="shared" si="145"/>
        <v>465</v>
      </c>
      <c r="AT367" s="50">
        <f t="shared" si="144"/>
        <v>2153.08</v>
      </c>
      <c r="AU367" s="50"/>
      <c r="AV367" s="50"/>
      <c r="AW367" s="50"/>
      <c r="AX367" s="50"/>
      <c r="AY367" s="51"/>
    </row>
    <row r="368" spans="1:51" ht="15">
      <c r="A368" s="37">
        <v>3</v>
      </c>
      <c r="B368" s="37">
        <v>2</v>
      </c>
      <c r="C368" s="38" t="s">
        <v>97</v>
      </c>
      <c r="D368" s="37" t="s">
        <v>81</v>
      </c>
      <c r="E368" s="37" t="s">
        <v>29</v>
      </c>
      <c r="F368" s="46" t="e">
        <f>IF(#REF!="","",IF(C368=#REF!,A368*360+B368*30,""))</f>
        <v>#REF!</v>
      </c>
      <c r="G368" s="46" t="e">
        <f t="shared" si="146"/>
        <v>#REF!</v>
      </c>
      <c r="H368" s="46" t="e">
        <f>IF(D368=#REF!,IF(C368=#REF!,Calcul_périodes!$AI$8,0))</f>
        <v>#REF!</v>
      </c>
      <c r="I368" s="46" t="e">
        <f>IF(D368=#REF!,IF(C368=#REF!,Calcul_périodes!$AI$16,0))</f>
        <v>#REF!</v>
      </c>
      <c r="J368" s="46" t="e">
        <f>IF(D368=#REF!,IF(C368=#REF!,Calcul_périodes!$AI$24,0))</f>
        <v>#REF!</v>
      </c>
      <c r="K368" s="46" t="e">
        <f t="shared" si="147"/>
        <v>#REF!</v>
      </c>
      <c r="L368" s="47" t="e">
        <f t="shared" si="133"/>
        <v>#REF!</v>
      </c>
      <c r="M368" s="37">
        <v>465</v>
      </c>
      <c r="N368" s="37">
        <v>407</v>
      </c>
      <c r="O368" s="48">
        <f t="shared" si="134"/>
        <v>1884.52</v>
      </c>
      <c r="P368" s="49">
        <v>5556.35</v>
      </c>
      <c r="Q368" s="38" t="s">
        <v>205</v>
      </c>
      <c r="R368" s="37" t="e">
        <f t="shared" si="135"/>
        <v>#REF!</v>
      </c>
      <c r="S368" s="37" t="e">
        <f t="shared" si="130"/>
        <v>#REF!</v>
      </c>
      <c r="T368" s="37" t="e">
        <f t="shared" si="136"/>
        <v>#REF!</v>
      </c>
      <c r="U368" s="37" t="e">
        <f t="shared" si="137"/>
        <v>#REF!</v>
      </c>
      <c r="V368" s="37" t="e">
        <f t="shared" si="138"/>
        <v>#REF!</v>
      </c>
      <c r="W368" s="37" t="e">
        <f t="shared" si="139"/>
        <v>#REF!</v>
      </c>
      <c r="X368" s="37" t="e">
        <f t="shared" si="140"/>
        <v>#REF!</v>
      </c>
      <c r="Y368" s="37" t="e">
        <f t="shared" si="141"/>
        <v>#REF!</v>
      </c>
      <c r="Z368" s="37" t="e">
        <f t="shared" si="142"/>
        <v>#REF!</v>
      </c>
      <c r="AR368" s="41">
        <f t="shared" si="143"/>
        <v>4.630291666666667</v>
      </c>
      <c r="AS368" s="42">
        <f t="shared" si="145"/>
        <v>466</v>
      </c>
      <c r="AT368" s="50">
        <f t="shared" si="144"/>
        <v>2157.71</v>
      </c>
      <c r="AU368" s="50"/>
      <c r="AV368" s="50"/>
      <c r="AW368" s="50"/>
      <c r="AX368" s="50"/>
      <c r="AY368" s="51"/>
    </row>
    <row r="369" spans="1:51" ht="15">
      <c r="A369" s="37">
        <v>3</v>
      </c>
      <c r="B369" s="37">
        <v>2</v>
      </c>
      <c r="C369" s="38" t="s">
        <v>97</v>
      </c>
      <c r="D369" s="37" t="s">
        <v>81</v>
      </c>
      <c r="E369" s="37" t="s">
        <v>30</v>
      </c>
      <c r="F369" s="46" t="e">
        <f>IF(#REF!="","",IF(C369=#REF!,A369*360+B369*30,""))</f>
        <v>#REF!</v>
      </c>
      <c r="G369" s="46" t="e">
        <f t="shared" si="146"/>
        <v>#REF!</v>
      </c>
      <c r="H369" s="46" t="e">
        <f>IF(D369=#REF!,IF(C369=#REF!,Calcul_périodes!$AI$8,0))</f>
        <v>#REF!</v>
      </c>
      <c r="I369" s="46" t="e">
        <f>IF(D369=#REF!,IF(C369=#REF!,Calcul_périodes!$AI$16,0))</f>
        <v>#REF!</v>
      </c>
      <c r="J369" s="46" t="e">
        <f>IF(D369=#REF!,IF(C369=#REF!,Calcul_périodes!$AI$24,0))</f>
        <v>#REF!</v>
      </c>
      <c r="K369" s="46" t="e">
        <f t="shared" si="147"/>
        <v>#REF!</v>
      </c>
      <c r="L369" s="47" t="e">
        <f t="shared" si="133"/>
        <v>#REF!</v>
      </c>
      <c r="M369" s="37">
        <v>485</v>
      </c>
      <c r="N369" s="37">
        <v>420</v>
      </c>
      <c r="O369" s="48">
        <f t="shared" si="134"/>
        <v>1944.72</v>
      </c>
      <c r="P369" s="49">
        <v>5556.35</v>
      </c>
      <c r="Q369" s="38" t="s">
        <v>206</v>
      </c>
      <c r="R369" s="37" t="e">
        <f t="shared" si="135"/>
        <v>#REF!</v>
      </c>
      <c r="S369" s="37" t="e">
        <f t="shared" si="130"/>
        <v>#REF!</v>
      </c>
      <c r="T369" s="37" t="e">
        <f t="shared" si="136"/>
        <v>#REF!</v>
      </c>
      <c r="U369" s="37" t="e">
        <f t="shared" si="137"/>
        <v>#REF!</v>
      </c>
      <c r="V369" s="37" t="e">
        <f t="shared" si="138"/>
        <v>#REF!</v>
      </c>
      <c r="W369" s="37" t="e">
        <f t="shared" si="139"/>
        <v>#REF!</v>
      </c>
      <c r="X369" s="37" t="e">
        <f t="shared" si="140"/>
        <v>#REF!</v>
      </c>
      <c r="Y369" s="37" t="e">
        <f t="shared" si="141"/>
        <v>#REF!</v>
      </c>
      <c r="Z369" s="37" t="e">
        <f t="shared" si="142"/>
        <v>#REF!</v>
      </c>
      <c r="AR369" s="41">
        <f t="shared" si="143"/>
        <v>4.630291666666667</v>
      </c>
      <c r="AS369" s="42">
        <f t="shared" si="145"/>
        <v>467</v>
      </c>
      <c r="AT369" s="50">
        <f t="shared" si="144"/>
        <v>2162.34</v>
      </c>
      <c r="AU369" s="50"/>
      <c r="AV369" s="50"/>
      <c r="AW369" s="50"/>
      <c r="AX369" s="50"/>
      <c r="AY369" s="51"/>
    </row>
    <row r="370" spans="1:51" ht="15">
      <c r="A370" s="37">
        <v>3</v>
      </c>
      <c r="B370" s="37">
        <v>2</v>
      </c>
      <c r="C370" s="38" t="s">
        <v>97</v>
      </c>
      <c r="D370" s="37" t="s">
        <v>81</v>
      </c>
      <c r="E370" s="37" t="s">
        <v>33</v>
      </c>
      <c r="F370" s="46" t="e">
        <f>IF(#REF!="","",IF(C370=#REF!,A370*360+B370*30,""))</f>
        <v>#REF!</v>
      </c>
      <c r="G370" s="46" t="e">
        <f t="shared" si="146"/>
        <v>#REF!</v>
      </c>
      <c r="H370" s="46" t="e">
        <f>IF(D370=#REF!,IF(C370=#REF!,Calcul_périodes!$AI$8,0))</f>
        <v>#REF!</v>
      </c>
      <c r="I370" s="46" t="e">
        <f>IF(D370=#REF!,IF(C370=#REF!,Calcul_périodes!$AI$16,0))</f>
        <v>#REF!</v>
      </c>
      <c r="J370" s="46" t="e">
        <f>IF(D370=#REF!,IF(C370=#REF!,Calcul_périodes!$AI$24,0))</f>
        <v>#REF!</v>
      </c>
      <c r="K370" s="46" t="e">
        <f t="shared" si="147"/>
        <v>#REF!</v>
      </c>
      <c r="L370" s="47" t="e">
        <f t="shared" si="133"/>
        <v>#REF!</v>
      </c>
      <c r="M370" s="37">
        <v>520</v>
      </c>
      <c r="N370" s="37">
        <v>446</v>
      </c>
      <c r="O370" s="48">
        <f t="shared" si="134"/>
        <v>2065.11</v>
      </c>
      <c r="P370" s="49">
        <v>5556.35</v>
      </c>
      <c r="Q370" s="38" t="s">
        <v>207</v>
      </c>
      <c r="R370" s="37" t="e">
        <f t="shared" si="135"/>
        <v>#REF!</v>
      </c>
      <c r="S370" s="37" t="e">
        <f t="shared" si="130"/>
        <v>#REF!</v>
      </c>
      <c r="T370" s="37" t="e">
        <f t="shared" si="136"/>
        <v>#REF!</v>
      </c>
      <c r="U370" s="37" t="e">
        <f t="shared" si="137"/>
        <v>#REF!</v>
      </c>
      <c r="V370" s="37" t="e">
        <f t="shared" si="138"/>
        <v>#REF!</v>
      </c>
      <c r="W370" s="37" t="e">
        <f t="shared" si="139"/>
        <v>#REF!</v>
      </c>
      <c r="X370" s="37" t="e">
        <f t="shared" si="140"/>
        <v>#REF!</v>
      </c>
      <c r="Y370" s="37" t="e">
        <f t="shared" si="141"/>
        <v>#REF!</v>
      </c>
      <c r="Z370" s="37" t="e">
        <f t="shared" si="142"/>
        <v>#REF!</v>
      </c>
      <c r="AR370" s="41">
        <f t="shared" si="143"/>
        <v>4.630291666666667</v>
      </c>
      <c r="AS370" s="42">
        <f t="shared" si="145"/>
        <v>468</v>
      </c>
      <c r="AT370" s="50">
        <f t="shared" si="144"/>
        <v>2166.97</v>
      </c>
      <c r="AU370" s="50"/>
      <c r="AV370" s="50"/>
      <c r="AW370" s="50"/>
      <c r="AX370" s="50"/>
      <c r="AY370" s="51"/>
    </row>
    <row r="371" spans="1:51" ht="15">
      <c r="A371" s="37">
        <v>3</v>
      </c>
      <c r="B371" s="37">
        <v>2</v>
      </c>
      <c r="C371" s="38" t="s">
        <v>97</v>
      </c>
      <c r="D371" s="37" t="s">
        <v>81</v>
      </c>
      <c r="E371" s="37" t="s">
        <v>31</v>
      </c>
      <c r="F371" s="46" t="e">
        <f>IF(#REF!="","",IF(C371=#REF!,A371*360+B371*30,""))</f>
        <v>#REF!</v>
      </c>
      <c r="G371" s="46" t="e">
        <f t="shared" si="146"/>
        <v>#REF!</v>
      </c>
      <c r="H371" s="46" t="e">
        <f>IF(D371=#REF!,IF(C371=#REF!,Calcul_périodes!$AI$8,0))</f>
        <v>#REF!</v>
      </c>
      <c r="I371" s="46" t="e">
        <f>IF(D371=#REF!,IF(C371=#REF!,Calcul_périodes!$AI$16,0))</f>
        <v>#REF!</v>
      </c>
      <c r="J371" s="46" t="e">
        <f>IF(D371=#REF!,IF(C371=#REF!,Calcul_périodes!$AI$24,0))</f>
        <v>#REF!</v>
      </c>
      <c r="K371" s="46" t="e">
        <f t="shared" si="147"/>
        <v>#REF!</v>
      </c>
      <c r="L371" s="47" t="e">
        <f t="shared" si="133"/>
        <v>#REF!</v>
      </c>
      <c r="M371" s="37">
        <v>544</v>
      </c>
      <c r="N371" s="37">
        <v>463</v>
      </c>
      <c r="O371" s="48">
        <f t="shared" si="134"/>
        <v>2143.82</v>
      </c>
      <c r="P371" s="49">
        <v>5556.35</v>
      </c>
      <c r="Q371" s="38" t="s">
        <v>209</v>
      </c>
      <c r="R371" s="37" t="e">
        <f t="shared" si="135"/>
        <v>#REF!</v>
      </c>
      <c r="S371" s="37" t="e">
        <f t="shared" si="130"/>
        <v>#REF!</v>
      </c>
      <c r="T371" s="37" t="e">
        <f t="shared" si="136"/>
        <v>#REF!</v>
      </c>
      <c r="U371" s="37" t="e">
        <f t="shared" si="137"/>
        <v>#REF!</v>
      </c>
      <c r="V371" s="37" t="e">
        <f t="shared" si="138"/>
        <v>#REF!</v>
      </c>
      <c r="W371" s="37" t="e">
        <f t="shared" si="139"/>
        <v>#REF!</v>
      </c>
      <c r="X371" s="37" t="e">
        <f t="shared" si="140"/>
        <v>#REF!</v>
      </c>
      <c r="Y371" s="37" t="e">
        <f t="shared" si="141"/>
        <v>#REF!</v>
      </c>
      <c r="Z371" s="37" t="e">
        <f t="shared" si="142"/>
        <v>#REF!</v>
      </c>
      <c r="AR371" s="41">
        <f t="shared" si="143"/>
        <v>4.630291666666667</v>
      </c>
      <c r="AS371" s="42">
        <f t="shared" si="145"/>
        <v>469</v>
      </c>
      <c r="AT371" s="50">
        <f t="shared" si="144"/>
        <v>2171.6</v>
      </c>
      <c r="AU371" s="50"/>
      <c r="AV371" s="50"/>
      <c r="AW371" s="50"/>
      <c r="AX371" s="50"/>
      <c r="AY371" s="51"/>
    </row>
    <row r="372" spans="1:51" ht="15">
      <c r="A372" s="37">
        <v>0</v>
      </c>
      <c r="B372" s="37">
        <v>0</v>
      </c>
      <c r="C372" s="38" t="s">
        <v>95</v>
      </c>
      <c r="D372" s="37" t="s">
        <v>81</v>
      </c>
      <c r="E372" s="37" t="s">
        <v>32</v>
      </c>
      <c r="F372" s="46" t="e">
        <f>IF(#REF!="","",IF(C372=#REF!,A372*360+B372*30,""))</f>
        <v>#REF!</v>
      </c>
      <c r="G372" s="46" t="e">
        <f>F372</f>
        <v>#REF!</v>
      </c>
      <c r="H372" s="46" t="e">
        <f>IF(D372=#REF!,IF(C372=#REF!,Calcul_périodes!$AI$8,0))</f>
        <v>#REF!</v>
      </c>
      <c r="I372" s="46" t="e">
        <f>IF(D372=#REF!,IF(C372=#REF!,Calcul_périodes!$AI$16,0))</f>
        <v>#REF!</v>
      </c>
      <c r="J372" s="46" t="e">
        <f>IF(D372=#REF!,IF(C372=#REF!,Calcul_périodes!$AI$24,0))</f>
        <v>#REF!</v>
      </c>
      <c r="K372" s="46" t="e">
        <f t="shared" si="147"/>
        <v>#REF!</v>
      </c>
      <c r="L372" s="47" t="e">
        <f t="shared" si="133"/>
        <v>#REF!</v>
      </c>
      <c r="M372" s="37">
        <v>322</v>
      </c>
      <c r="N372" s="37">
        <v>314</v>
      </c>
      <c r="O372" s="48">
        <f t="shared" si="134"/>
        <v>1453.91</v>
      </c>
      <c r="P372" s="49">
        <v>5556.35</v>
      </c>
      <c r="Q372" s="38" t="s">
        <v>196</v>
      </c>
      <c r="R372" s="37" t="e">
        <f t="shared" si="135"/>
        <v>#REF!</v>
      </c>
      <c r="S372" s="37" t="e">
        <f>IF(R372="OUI",IF(K372&gt;=360,K372-L372,IF(K372&lt;360,K372,0)))</f>
        <v>#REF!</v>
      </c>
      <c r="T372" s="37" t="e">
        <f t="shared" si="136"/>
        <v>#REF!</v>
      </c>
      <c r="U372" s="37" t="e">
        <f t="shared" si="137"/>
        <v>#REF!</v>
      </c>
      <c r="V372" s="37" t="e">
        <f t="shared" si="138"/>
        <v>#REF!</v>
      </c>
      <c r="W372" s="37" t="e">
        <f t="shared" si="139"/>
        <v>#REF!</v>
      </c>
      <c r="X372" s="37" t="e">
        <f t="shared" si="140"/>
        <v>#REF!</v>
      </c>
      <c r="Y372" s="37" t="e">
        <f t="shared" si="141"/>
        <v>#REF!</v>
      </c>
      <c r="Z372" s="37" t="e">
        <f t="shared" si="142"/>
        <v>#REF!</v>
      </c>
      <c r="AR372" s="41">
        <f t="shared" si="143"/>
        <v>4.630291666666667</v>
      </c>
      <c r="AS372" s="42">
        <f t="shared" si="145"/>
        <v>470</v>
      </c>
      <c r="AT372" s="50">
        <f t="shared" si="144"/>
        <v>2176.23</v>
      </c>
      <c r="AU372" s="50"/>
      <c r="AV372" s="50"/>
      <c r="AW372" s="50"/>
      <c r="AX372" s="50"/>
      <c r="AY372" s="51"/>
    </row>
    <row r="373" spans="1:51" ht="15">
      <c r="A373" s="37">
        <v>1</v>
      </c>
      <c r="B373" s="37">
        <v>0</v>
      </c>
      <c r="C373" s="38" t="s">
        <v>95</v>
      </c>
      <c r="D373" s="37" t="s">
        <v>81</v>
      </c>
      <c r="E373" s="37" t="s">
        <v>21</v>
      </c>
      <c r="F373" s="46" t="e">
        <f>IF(#REF!="","",IF(C373=#REF!,A373*360+B373*30,""))</f>
        <v>#REF!</v>
      </c>
      <c r="G373" s="46" t="e">
        <f t="shared" si="146"/>
        <v>#REF!</v>
      </c>
      <c r="H373" s="46" t="e">
        <f>IF(D373=#REF!,IF(C373=#REF!,Calcul_périodes!$AI$8,0))</f>
        <v>#REF!</v>
      </c>
      <c r="I373" s="46" t="e">
        <f>IF(D373=#REF!,IF(C373=#REF!,Calcul_périodes!$AI$16,0))</f>
        <v>#REF!</v>
      </c>
      <c r="J373" s="46" t="e">
        <f>IF(D373=#REF!,IF(C373=#REF!,Calcul_périodes!$AI$24,0))</f>
        <v>#REF!</v>
      </c>
      <c r="K373" s="46" t="e">
        <f t="shared" si="147"/>
        <v>#REF!</v>
      </c>
      <c r="L373" s="47" t="e">
        <f t="shared" si="133"/>
        <v>#REF!</v>
      </c>
      <c r="M373" s="37">
        <v>335</v>
      </c>
      <c r="N373" s="37">
        <v>317</v>
      </c>
      <c r="O373" s="48">
        <f t="shared" si="134"/>
        <v>1467.8</v>
      </c>
      <c r="P373" s="49">
        <v>5556.35</v>
      </c>
      <c r="Q373" s="38" t="s">
        <v>197</v>
      </c>
      <c r="R373" s="37" t="e">
        <f t="shared" si="135"/>
        <v>#REF!</v>
      </c>
      <c r="S373" s="37" t="e">
        <f t="shared" si="130"/>
        <v>#REF!</v>
      </c>
      <c r="T373" s="37" t="e">
        <f t="shared" si="136"/>
        <v>#REF!</v>
      </c>
      <c r="U373" s="37" t="e">
        <f t="shared" si="137"/>
        <v>#REF!</v>
      </c>
      <c r="V373" s="37" t="e">
        <f t="shared" si="138"/>
        <v>#REF!</v>
      </c>
      <c r="W373" s="37" t="e">
        <f t="shared" si="139"/>
        <v>#REF!</v>
      </c>
      <c r="X373" s="37" t="e">
        <f t="shared" si="140"/>
        <v>#REF!</v>
      </c>
      <c r="Y373" s="37" t="e">
        <f t="shared" si="141"/>
        <v>#REF!</v>
      </c>
      <c r="Z373" s="37" t="e">
        <f t="shared" si="142"/>
        <v>#REF!</v>
      </c>
      <c r="AR373" s="41">
        <f t="shared" si="143"/>
        <v>4.630291666666667</v>
      </c>
      <c r="AS373" s="42">
        <f t="shared" si="145"/>
        <v>471</v>
      </c>
      <c r="AT373" s="50">
        <f t="shared" si="144"/>
        <v>2180.86</v>
      </c>
      <c r="AU373" s="50"/>
      <c r="AV373" s="50"/>
      <c r="AW373" s="50"/>
      <c r="AX373" s="50"/>
      <c r="AY373" s="51"/>
    </row>
    <row r="374" spans="1:51" ht="15">
      <c r="A374" s="37">
        <v>1</v>
      </c>
      <c r="B374" s="37">
        <v>6</v>
      </c>
      <c r="C374" s="38" t="s">
        <v>95</v>
      </c>
      <c r="D374" s="37" t="s">
        <v>81</v>
      </c>
      <c r="E374" s="37" t="s">
        <v>22</v>
      </c>
      <c r="F374" s="46" t="e">
        <f>IF(#REF!="","",IF(C374=#REF!,A374*360+B374*30,""))</f>
        <v>#REF!</v>
      </c>
      <c r="G374" s="46" t="e">
        <f t="shared" si="146"/>
        <v>#REF!</v>
      </c>
      <c r="H374" s="46" t="e">
        <f>IF(D374=#REF!,IF(C374=#REF!,Calcul_périodes!$AI$8,0))</f>
        <v>#REF!</v>
      </c>
      <c r="I374" s="46" t="e">
        <f>IF(D374=#REF!,IF(C374=#REF!,Calcul_périodes!$AI$16,0))</f>
        <v>#REF!</v>
      </c>
      <c r="J374" s="46" t="e">
        <f>IF(D374=#REF!,IF(C374=#REF!,Calcul_périodes!$AI$24,0))</f>
        <v>#REF!</v>
      </c>
      <c r="K374" s="46" t="e">
        <f t="shared" si="147"/>
        <v>#REF!</v>
      </c>
      <c r="L374" s="47" t="e">
        <f t="shared" si="133"/>
        <v>#REF!</v>
      </c>
      <c r="M374" s="37">
        <v>350</v>
      </c>
      <c r="N374" s="37">
        <v>327</v>
      </c>
      <c r="O374" s="48">
        <f t="shared" si="134"/>
        <v>1514.1</v>
      </c>
      <c r="P374" s="49">
        <v>5556.35</v>
      </c>
      <c r="Q374" s="38" t="s">
        <v>198</v>
      </c>
      <c r="R374" s="37" t="e">
        <f t="shared" si="135"/>
        <v>#REF!</v>
      </c>
      <c r="S374" s="37" t="e">
        <f t="shared" si="130"/>
        <v>#REF!</v>
      </c>
      <c r="T374" s="37" t="e">
        <f t="shared" si="136"/>
        <v>#REF!</v>
      </c>
      <c r="U374" s="37" t="e">
        <f t="shared" si="137"/>
        <v>#REF!</v>
      </c>
      <c r="V374" s="37" t="e">
        <f t="shared" si="138"/>
        <v>#REF!</v>
      </c>
      <c r="W374" s="37" t="e">
        <f t="shared" si="139"/>
        <v>#REF!</v>
      </c>
      <c r="X374" s="37" t="e">
        <f t="shared" si="140"/>
        <v>#REF!</v>
      </c>
      <c r="Y374" s="37" t="e">
        <f t="shared" si="141"/>
        <v>#REF!</v>
      </c>
      <c r="Z374" s="37" t="e">
        <f t="shared" si="142"/>
        <v>#REF!</v>
      </c>
      <c r="AR374" s="41">
        <f t="shared" si="143"/>
        <v>4.630291666666667</v>
      </c>
      <c r="AS374" s="42">
        <f t="shared" si="145"/>
        <v>472</v>
      </c>
      <c r="AT374" s="50">
        <f t="shared" si="144"/>
        <v>2185.49</v>
      </c>
      <c r="AU374" s="50"/>
      <c r="AV374" s="50"/>
      <c r="AW374" s="50"/>
      <c r="AX374" s="50"/>
      <c r="AY374" s="51"/>
    </row>
    <row r="375" spans="1:51" ht="15">
      <c r="A375" s="37">
        <v>1</v>
      </c>
      <c r="B375" s="37">
        <v>6</v>
      </c>
      <c r="C375" s="38" t="s">
        <v>95</v>
      </c>
      <c r="D375" s="37" t="s">
        <v>81</v>
      </c>
      <c r="E375" s="37" t="s">
        <v>23</v>
      </c>
      <c r="F375" s="46" t="e">
        <f>IF(#REF!="","",IF(C375=#REF!,A375*360+B375*30,""))</f>
        <v>#REF!</v>
      </c>
      <c r="G375" s="46" t="e">
        <f t="shared" si="146"/>
        <v>#REF!</v>
      </c>
      <c r="H375" s="46" t="e">
        <f>IF(D375=#REF!,IF(C375=#REF!,Calcul_périodes!$AI$8,0))</f>
        <v>#REF!</v>
      </c>
      <c r="I375" s="46" t="e">
        <f>IF(D375=#REF!,IF(C375=#REF!,Calcul_périodes!$AI$16,0))</f>
        <v>#REF!</v>
      </c>
      <c r="J375" s="46" t="e">
        <f>IF(D375=#REF!,IF(C375=#REF!,Calcul_périodes!$AI$24,0))</f>
        <v>#REF!</v>
      </c>
      <c r="K375" s="46" t="e">
        <f t="shared" si="147"/>
        <v>#REF!</v>
      </c>
      <c r="L375" s="47" t="e">
        <f t="shared" si="133"/>
        <v>#REF!</v>
      </c>
      <c r="M375" s="37">
        <v>362</v>
      </c>
      <c r="N375" s="37">
        <v>336</v>
      </c>
      <c r="O375" s="48">
        <f t="shared" si="134"/>
        <v>1555.77</v>
      </c>
      <c r="P375" s="49">
        <v>5556.35</v>
      </c>
      <c r="Q375" s="38" t="s">
        <v>199</v>
      </c>
      <c r="R375" s="37" t="e">
        <f t="shared" si="135"/>
        <v>#REF!</v>
      </c>
      <c r="S375" s="37" t="e">
        <f t="shared" si="130"/>
        <v>#REF!</v>
      </c>
      <c r="T375" s="37" t="e">
        <f t="shared" si="136"/>
        <v>#REF!</v>
      </c>
      <c r="U375" s="37" t="e">
        <f t="shared" si="137"/>
        <v>#REF!</v>
      </c>
      <c r="V375" s="37" t="e">
        <f t="shared" si="138"/>
        <v>#REF!</v>
      </c>
      <c r="W375" s="37" t="e">
        <f t="shared" si="139"/>
        <v>#REF!</v>
      </c>
      <c r="X375" s="37" t="e">
        <f t="shared" si="140"/>
        <v>#REF!</v>
      </c>
      <c r="Y375" s="37" t="e">
        <f t="shared" si="141"/>
        <v>#REF!</v>
      </c>
      <c r="Z375" s="37" t="e">
        <f t="shared" si="142"/>
        <v>#REF!</v>
      </c>
      <c r="AR375" s="41">
        <f t="shared" si="143"/>
        <v>4.630291666666667</v>
      </c>
      <c r="AS375" s="42">
        <f t="shared" si="145"/>
        <v>473</v>
      </c>
      <c r="AT375" s="50">
        <f t="shared" si="144"/>
        <v>2190.12</v>
      </c>
      <c r="AU375" s="50"/>
      <c r="AV375" s="50"/>
      <c r="AW375" s="50"/>
      <c r="AX375" s="50"/>
      <c r="AY375" s="51"/>
    </row>
    <row r="376" spans="1:51" ht="15">
      <c r="A376" s="37">
        <v>1</v>
      </c>
      <c r="B376" s="37">
        <v>6</v>
      </c>
      <c r="C376" s="38" t="s">
        <v>95</v>
      </c>
      <c r="D376" s="37" t="s">
        <v>81</v>
      </c>
      <c r="E376" s="37" t="s">
        <v>24</v>
      </c>
      <c r="F376" s="46" t="e">
        <f>IF(#REF!="","",IF(C376=#REF!,A376*360+B376*30,""))</f>
        <v>#REF!</v>
      </c>
      <c r="G376" s="46" t="e">
        <f t="shared" si="146"/>
        <v>#REF!</v>
      </c>
      <c r="H376" s="46" t="e">
        <f>IF(D376=#REF!,IF(C376=#REF!,Calcul_périodes!$AI$8,0))</f>
        <v>#REF!</v>
      </c>
      <c r="I376" s="46" t="e">
        <f>IF(D376=#REF!,IF(C376=#REF!,Calcul_périodes!$AI$16,0))</f>
        <v>#REF!</v>
      </c>
      <c r="J376" s="46" t="e">
        <f>IF(D376=#REF!,IF(C376=#REF!,Calcul_périodes!$AI$24,0))</f>
        <v>#REF!</v>
      </c>
      <c r="K376" s="46" t="e">
        <f t="shared" si="147"/>
        <v>#REF!</v>
      </c>
      <c r="L376" s="47" t="e">
        <f t="shared" si="133"/>
        <v>#REF!</v>
      </c>
      <c r="M376" s="37">
        <v>380</v>
      </c>
      <c r="N376" s="37">
        <v>350</v>
      </c>
      <c r="O376" s="48">
        <f t="shared" si="134"/>
        <v>1620.6</v>
      </c>
      <c r="P376" s="49">
        <v>5556.35</v>
      </c>
      <c r="Q376" s="38" t="s">
        <v>200</v>
      </c>
      <c r="R376" s="37" t="e">
        <f t="shared" si="135"/>
        <v>#REF!</v>
      </c>
      <c r="S376" s="37" t="e">
        <f t="shared" si="130"/>
        <v>#REF!</v>
      </c>
      <c r="T376" s="37" t="e">
        <f t="shared" si="136"/>
        <v>#REF!</v>
      </c>
      <c r="U376" s="37" t="e">
        <f t="shared" si="137"/>
        <v>#REF!</v>
      </c>
      <c r="V376" s="37" t="e">
        <f t="shared" si="138"/>
        <v>#REF!</v>
      </c>
      <c r="W376" s="37" t="e">
        <f t="shared" si="139"/>
        <v>#REF!</v>
      </c>
      <c r="X376" s="37" t="e">
        <f t="shared" si="140"/>
        <v>#REF!</v>
      </c>
      <c r="Y376" s="37" t="e">
        <f t="shared" si="141"/>
        <v>#REF!</v>
      </c>
      <c r="Z376" s="37" t="e">
        <f t="shared" si="142"/>
        <v>#REF!</v>
      </c>
      <c r="AR376" s="41">
        <f t="shared" si="143"/>
        <v>4.630291666666667</v>
      </c>
      <c r="AS376" s="42">
        <f t="shared" si="145"/>
        <v>474</v>
      </c>
      <c r="AT376" s="50">
        <f t="shared" si="144"/>
        <v>2194.75</v>
      </c>
      <c r="AU376" s="50"/>
      <c r="AV376" s="50"/>
      <c r="AW376" s="50"/>
      <c r="AX376" s="50"/>
      <c r="AY376" s="51"/>
    </row>
    <row r="377" spans="1:51" ht="15">
      <c r="A377" s="37">
        <v>1</v>
      </c>
      <c r="B377" s="37">
        <v>6</v>
      </c>
      <c r="C377" s="38" t="s">
        <v>95</v>
      </c>
      <c r="D377" s="37" t="s">
        <v>81</v>
      </c>
      <c r="E377" s="37" t="s">
        <v>25</v>
      </c>
      <c r="F377" s="46" t="e">
        <f>IF(#REF!="","",IF(C377=#REF!,A377*360+B377*30,""))</f>
        <v>#REF!</v>
      </c>
      <c r="G377" s="46" t="e">
        <f t="shared" si="146"/>
        <v>#REF!</v>
      </c>
      <c r="H377" s="46" t="e">
        <f>IF(D377=#REF!,IF(C377=#REF!,Calcul_périodes!$AI$8,0))</f>
        <v>#REF!</v>
      </c>
      <c r="I377" s="46" t="e">
        <f>IF(D377=#REF!,IF(C377=#REF!,Calcul_périodes!$AI$16,0))</f>
        <v>#REF!</v>
      </c>
      <c r="J377" s="46" t="e">
        <f>IF(D377=#REF!,IF(C377=#REF!,Calcul_périodes!$AI$24,0))</f>
        <v>#REF!</v>
      </c>
      <c r="K377" s="46" t="e">
        <f t="shared" si="147"/>
        <v>#REF!</v>
      </c>
      <c r="L377" s="47" t="e">
        <f t="shared" si="133"/>
        <v>#REF!</v>
      </c>
      <c r="M377" s="37">
        <v>390</v>
      </c>
      <c r="N377" s="37">
        <v>357</v>
      </c>
      <c r="O377" s="48">
        <f t="shared" si="134"/>
        <v>1653.01</v>
      </c>
      <c r="P377" s="49">
        <v>5556.35</v>
      </c>
      <c r="Q377" s="38" t="s">
        <v>201</v>
      </c>
      <c r="R377" s="37" t="e">
        <f t="shared" si="135"/>
        <v>#REF!</v>
      </c>
      <c r="S377" s="37" t="e">
        <f t="shared" si="130"/>
        <v>#REF!</v>
      </c>
      <c r="T377" s="37" t="e">
        <f t="shared" si="136"/>
        <v>#REF!</v>
      </c>
      <c r="U377" s="37" t="e">
        <f t="shared" si="137"/>
        <v>#REF!</v>
      </c>
      <c r="V377" s="37" t="e">
        <f t="shared" si="138"/>
        <v>#REF!</v>
      </c>
      <c r="W377" s="37" t="e">
        <f t="shared" si="139"/>
        <v>#REF!</v>
      </c>
      <c r="X377" s="37" t="e">
        <f t="shared" si="140"/>
        <v>#REF!</v>
      </c>
      <c r="Y377" s="37" t="e">
        <f t="shared" si="141"/>
        <v>#REF!</v>
      </c>
      <c r="Z377" s="37" t="e">
        <f t="shared" si="142"/>
        <v>#REF!</v>
      </c>
      <c r="AR377" s="41">
        <f t="shared" si="143"/>
        <v>4.630291666666667</v>
      </c>
      <c r="AS377" s="42">
        <f t="shared" si="145"/>
        <v>475</v>
      </c>
      <c r="AT377" s="50">
        <f t="shared" si="144"/>
        <v>2199.38</v>
      </c>
      <c r="AU377" s="50"/>
      <c r="AV377" s="50"/>
      <c r="AW377" s="50"/>
      <c r="AX377" s="50"/>
      <c r="AY377" s="51"/>
    </row>
    <row r="378" spans="1:51" ht="15">
      <c r="A378" s="37">
        <v>2</v>
      </c>
      <c r="B378" s="37">
        <v>3</v>
      </c>
      <c r="C378" s="38" t="s">
        <v>95</v>
      </c>
      <c r="D378" s="37" t="s">
        <v>81</v>
      </c>
      <c r="E378" s="37" t="s">
        <v>26</v>
      </c>
      <c r="F378" s="46" t="e">
        <f>IF(#REF!="","",IF(C378=#REF!,A378*360+B378*30,""))</f>
        <v>#REF!</v>
      </c>
      <c r="G378" s="46" t="e">
        <f t="shared" si="146"/>
        <v>#REF!</v>
      </c>
      <c r="H378" s="46" t="e">
        <f>IF(D378=#REF!,IF(C378=#REF!,Calcul_périodes!$AI$8,0))</f>
        <v>#REF!</v>
      </c>
      <c r="I378" s="46" t="e">
        <f>IF(D378=#REF!,IF(C378=#REF!,Calcul_périodes!$AI$16,0))</f>
        <v>#REF!</v>
      </c>
      <c r="J378" s="46" t="e">
        <f>IF(D378=#REF!,IF(C378=#REF!,Calcul_périodes!$AI$24,0))</f>
        <v>#REF!</v>
      </c>
      <c r="K378" s="46" t="e">
        <f t="shared" si="147"/>
        <v>#REF!</v>
      </c>
      <c r="L378" s="47" t="e">
        <f t="shared" si="133"/>
        <v>#REF!</v>
      </c>
      <c r="M378" s="37">
        <v>420</v>
      </c>
      <c r="N378" s="37">
        <v>373</v>
      </c>
      <c r="O378" s="48">
        <f t="shared" si="134"/>
        <v>1727.09</v>
      </c>
      <c r="P378" s="49">
        <v>5556.35</v>
      </c>
      <c r="Q378" s="38" t="s">
        <v>202</v>
      </c>
      <c r="R378" s="37" t="e">
        <f t="shared" si="135"/>
        <v>#REF!</v>
      </c>
      <c r="S378" s="37" t="e">
        <f aca="true" t="shared" si="148" ref="S378:S383">IF(R378="OUI",IF(K378&gt;=360,K378-L378,IF(K378&lt;360,K378,0)))</f>
        <v>#REF!</v>
      </c>
      <c r="T378" s="37" t="e">
        <f t="shared" si="136"/>
        <v>#REF!</v>
      </c>
      <c r="U378" s="37" t="e">
        <f t="shared" si="137"/>
        <v>#REF!</v>
      </c>
      <c r="V378" s="37" t="e">
        <f t="shared" si="138"/>
        <v>#REF!</v>
      </c>
      <c r="W378" s="37" t="e">
        <f t="shared" si="139"/>
        <v>#REF!</v>
      </c>
      <c r="X378" s="37" t="e">
        <f t="shared" si="140"/>
        <v>#REF!</v>
      </c>
      <c r="Y378" s="37" t="e">
        <f t="shared" si="141"/>
        <v>#REF!</v>
      </c>
      <c r="Z378" s="37" t="e">
        <f t="shared" si="142"/>
        <v>#REF!</v>
      </c>
      <c r="AR378" s="41">
        <f t="shared" si="143"/>
        <v>4.630291666666667</v>
      </c>
      <c r="AS378" s="42">
        <f t="shared" si="145"/>
        <v>476</v>
      </c>
      <c r="AT378" s="50">
        <f t="shared" si="144"/>
        <v>2204.01</v>
      </c>
      <c r="AU378" s="50"/>
      <c r="AV378" s="50"/>
      <c r="AW378" s="50"/>
      <c r="AX378" s="50"/>
      <c r="AY378" s="51"/>
    </row>
    <row r="379" spans="1:51" ht="15">
      <c r="A379" s="37">
        <v>2</v>
      </c>
      <c r="B379" s="37">
        <v>9</v>
      </c>
      <c r="C379" s="38" t="s">
        <v>95</v>
      </c>
      <c r="D379" s="37" t="s">
        <v>81</v>
      </c>
      <c r="E379" s="37" t="s">
        <v>27</v>
      </c>
      <c r="F379" s="46" t="e">
        <f>IF(#REF!="","",IF(C379=#REF!,A379*360+B379*30,""))</f>
        <v>#REF!</v>
      </c>
      <c r="G379" s="46" t="e">
        <f t="shared" si="146"/>
        <v>#REF!</v>
      </c>
      <c r="H379" s="46" t="e">
        <f>IF(D379=#REF!,IF(C379=#REF!,Calcul_périodes!$AI$8,0))</f>
        <v>#REF!</v>
      </c>
      <c r="I379" s="46" t="e">
        <f>IF(D379=#REF!,IF(C379=#REF!,Calcul_périodes!$AI$16,0))</f>
        <v>#REF!</v>
      </c>
      <c r="J379" s="46" t="e">
        <f>IF(D379=#REF!,IF(C379=#REF!,Calcul_périodes!$AI$24,0))</f>
        <v>#REF!</v>
      </c>
      <c r="K379" s="46" t="e">
        <f t="shared" si="147"/>
        <v>#REF!</v>
      </c>
      <c r="L379" s="47" t="e">
        <f t="shared" si="133"/>
        <v>#REF!</v>
      </c>
      <c r="M379" s="37">
        <v>452</v>
      </c>
      <c r="N379" s="37">
        <v>396</v>
      </c>
      <c r="O379" s="48">
        <f t="shared" si="134"/>
        <v>1833.59</v>
      </c>
      <c r="P379" s="49">
        <v>5556.35</v>
      </c>
      <c r="Q379" s="38" t="s">
        <v>203</v>
      </c>
      <c r="R379" s="37" t="e">
        <f t="shared" si="135"/>
        <v>#REF!</v>
      </c>
      <c r="S379" s="37" t="e">
        <f t="shared" si="148"/>
        <v>#REF!</v>
      </c>
      <c r="T379" s="37" t="e">
        <f t="shared" si="136"/>
        <v>#REF!</v>
      </c>
      <c r="U379" s="37" t="e">
        <f t="shared" si="137"/>
        <v>#REF!</v>
      </c>
      <c r="V379" s="37" t="e">
        <f t="shared" si="138"/>
        <v>#REF!</v>
      </c>
      <c r="W379" s="37" t="e">
        <f t="shared" si="139"/>
        <v>#REF!</v>
      </c>
      <c r="X379" s="37" t="e">
        <f t="shared" si="140"/>
        <v>#REF!</v>
      </c>
      <c r="Y379" s="37" t="e">
        <f t="shared" si="141"/>
        <v>#REF!</v>
      </c>
      <c r="Z379" s="37" t="e">
        <f t="shared" si="142"/>
        <v>#REF!</v>
      </c>
      <c r="AR379" s="41">
        <f t="shared" si="143"/>
        <v>4.630291666666667</v>
      </c>
      <c r="AS379" s="42">
        <f t="shared" si="145"/>
        <v>477</v>
      </c>
      <c r="AT379" s="50">
        <f t="shared" si="144"/>
        <v>2208.64</v>
      </c>
      <c r="AU379" s="50"/>
      <c r="AV379" s="50"/>
      <c r="AW379" s="50"/>
      <c r="AX379" s="50"/>
      <c r="AY379" s="51"/>
    </row>
    <row r="380" spans="1:51" ht="15">
      <c r="A380" s="37">
        <v>2</v>
      </c>
      <c r="B380" s="37">
        <v>9</v>
      </c>
      <c r="C380" s="38" t="s">
        <v>95</v>
      </c>
      <c r="D380" s="37" t="s">
        <v>81</v>
      </c>
      <c r="E380" s="37" t="s">
        <v>28</v>
      </c>
      <c r="F380" s="46" t="e">
        <f>IF(#REF!="","",IF(C380=#REF!,A380*360+B380*30,""))</f>
        <v>#REF!</v>
      </c>
      <c r="G380" s="46" t="e">
        <f t="shared" si="146"/>
        <v>#REF!</v>
      </c>
      <c r="H380" s="46" t="e">
        <f>IF(D380=#REF!,IF(C380=#REF!,Calcul_périodes!$AI$8,0))</f>
        <v>#REF!</v>
      </c>
      <c r="I380" s="46" t="e">
        <f>IF(D380=#REF!,IF(C380=#REF!,Calcul_périodes!$AI$16,0))</f>
        <v>#REF!</v>
      </c>
      <c r="J380" s="46" t="e">
        <f>IF(D380=#REF!,IF(C380=#REF!,Calcul_périodes!$AI$24,0))</f>
        <v>#REF!</v>
      </c>
      <c r="K380" s="46" t="e">
        <f t="shared" si="147"/>
        <v>#REF!</v>
      </c>
      <c r="L380" s="47" t="e">
        <f t="shared" si="133"/>
        <v>#REF!</v>
      </c>
      <c r="M380" s="37">
        <v>470</v>
      </c>
      <c r="N380" s="37">
        <v>411</v>
      </c>
      <c r="O380" s="48">
        <f t="shared" si="134"/>
        <v>1903.04</v>
      </c>
      <c r="P380" s="49">
        <v>5556.35</v>
      </c>
      <c r="Q380" s="38" t="s">
        <v>204</v>
      </c>
      <c r="R380" s="37" t="e">
        <f t="shared" si="135"/>
        <v>#REF!</v>
      </c>
      <c r="S380" s="37" t="e">
        <f t="shared" si="148"/>
        <v>#REF!</v>
      </c>
      <c r="T380" s="37" t="e">
        <f t="shared" si="136"/>
        <v>#REF!</v>
      </c>
      <c r="U380" s="37" t="e">
        <f t="shared" si="137"/>
        <v>#REF!</v>
      </c>
      <c r="V380" s="37" t="e">
        <f t="shared" si="138"/>
        <v>#REF!</v>
      </c>
      <c r="W380" s="37" t="e">
        <f t="shared" si="139"/>
        <v>#REF!</v>
      </c>
      <c r="X380" s="37" t="e">
        <f t="shared" si="140"/>
        <v>#REF!</v>
      </c>
      <c r="Y380" s="37" t="e">
        <f t="shared" si="141"/>
        <v>#REF!</v>
      </c>
      <c r="Z380" s="37" t="e">
        <f t="shared" si="142"/>
        <v>#REF!</v>
      </c>
      <c r="AR380" s="41">
        <f t="shared" si="143"/>
        <v>4.630291666666667</v>
      </c>
      <c r="AS380" s="42">
        <f t="shared" si="145"/>
        <v>478</v>
      </c>
      <c r="AT380" s="50">
        <f t="shared" si="144"/>
        <v>2213.27</v>
      </c>
      <c r="AU380" s="50"/>
      <c r="AV380" s="50"/>
      <c r="AW380" s="50"/>
      <c r="AX380" s="50"/>
      <c r="AY380" s="51"/>
    </row>
    <row r="381" spans="1:51" ht="15">
      <c r="A381" s="37">
        <v>3</v>
      </c>
      <c r="B381" s="37">
        <v>0</v>
      </c>
      <c r="C381" s="38" t="s">
        <v>95</v>
      </c>
      <c r="D381" s="37" t="s">
        <v>81</v>
      </c>
      <c r="E381" s="37" t="s">
        <v>29</v>
      </c>
      <c r="F381" s="46" t="e">
        <f>IF(#REF!="","",IF(C381=#REF!,A381*360+B381*30,""))</f>
        <v>#REF!</v>
      </c>
      <c r="G381" s="46" t="e">
        <f t="shared" si="146"/>
        <v>#REF!</v>
      </c>
      <c r="H381" s="46" t="e">
        <f>IF(D381=#REF!,IF(C381=#REF!,Calcul_périodes!$AI$8,0))</f>
        <v>#REF!</v>
      </c>
      <c r="I381" s="46" t="e">
        <f>IF(D381=#REF!,IF(C381=#REF!,Calcul_périodes!$AI$16,0))</f>
        <v>#REF!</v>
      </c>
      <c r="J381" s="46" t="e">
        <f>IF(D381=#REF!,IF(C381=#REF!,Calcul_périodes!$AI$24,0))</f>
        <v>#REF!</v>
      </c>
      <c r="K381" s="46" t="e">
        <f t="shared" si="147"/>
        <v>#REF!</v>
      </c>
      <c r="L381" s="47" t="e">
        <f t="shared" si="133"/>
        <v>#REF!</v>
      </c>
      <c r="M381" s="37">
        <v>500</v>
      </c>
      <c r="N381" s="37">
        <v>431</v>
      </c>
      <c r="O381" s="48">
        <f t="shared" si="134"/>
        <v>1995.65</v>
      </c>
      <c r="P381" s="49">
        <v>5556.35</v>
      </c>
      <c r="Q381" s="38" t="s">
        <v>205</v>
      </c>
      <c r="R381" s="37" t="e">
        <f t="shared" si="135"/>
        <v>#REF!</v>
      </c>
      <c r="S381" s="37" t="e">
        <f t="shared" si="148"/>
        <v>#REF!</v>
      </c>
      <c r="T381" s="37" t="e">
        <f t="shared" si="136"/>
        <v>#REF!</v>
      </c>
      <c r="U381" s="37" t="e">
        <f t="shared" si="137"/>
        <v>#REF!</v>
      </c>
      <c r="V381" s="37" t="e">
        <f t="shared" si="138"/>
        <v>#REF!</v>
      </c>
      <c r="W381" s="37" t="e">
        <f t="shared" si="139"/>
        <v>#REF!</v>
      </c>
      <c r="X381" s="37" t="e">
        <f t="shared" si="140"/>
        <v>#REF!</v>
      </c>
      <c r="Y381" s="37" t="e">
        <f t="shared" si="141"/>
        <v>#REF!</v>
      </c>
      <c r="Z381" s="37" t="e">
        <f t="shared" si="142"/>
        <v>#REF!</v>
      </c>
      <c r="AR381" s="41">
        <f t="shared" si="143"/>
        <v>4.630291666666667</v>
      </c>
      <c r="AS381" s="42">
        <f t="shared" si="145"/>
        <v>479</v>
      </c>
      <c r="AT381" s="50">
        <f t="shared" si="144"/>
        <v>2217.9</v>
      </c>
      <c r="AU381" s="50"/>
      <c r="AV381" s="50"/>
      <c r="AW381" s="50"/>
      <c r="AX381" s="50"/>
      <c r="AY381" s="51"/>
    </row>
    <row r="382" spans="1:51" ht="15">
      <c r="A382" s="37">
        <v>3</v>
      </c>
      <c r="B382" s="37">
        <v>0</v>
      </c>
      <c r="C382" s="38" t="s">
        <v>95</v>
      </c>
      <c r="D382" s="37" t="s">
        <v>81</v>
      </c>
      <c r="E382" s="37" t="s">
        <v>30</v>
      </c>
      <c r="F382" s="46" t="e">
        <f>IF(#REF!="","",IF(C382=#REF!,A382*360+B382*30,""))</f>
        <v>#REF!</v>
      </c>
      <c r="G382" s="46" t="e">
        <f t="shared" si="146"/>
        <v>#REF!</v>
      </c>
      <c r="H382" s="46" t="e">
        <f>IF(D382=#REF!,IF(C382=#REF!,Calcul_périodes!$AI$8,0))</f>
        <v>#REF!</v>
      </c>
      <c r="I382" s="46" t="e">
        <f>IF(D382=#REF!,IF(C382=#REF!,Calcul_périodes!$AI$16,0))</f>
        <v>#REF!</v>
      </c>
      <c r="J382" s="46" t="e">
        <f>IF(D382=#REF!,IF(C382=#REF!,Calcul_périodes!$AI$24,0))</f>
        <v>#REF!</v>
      </c>
      <c r="K382" s="46" t="e">
        <f t="shared" si="147"/>
        <v>#REF!</v>
      </c>
      <c r="L382" s="47" t="e">
        <f t="shared" si="133"/>
        <v>#REF!</v>
      </c>
      <c r="M382" s="37">
        <v>520</v>
      </c>
      <c r="N382" s="37">
        <v>446</v>
      </c>
      <c r="O382" s="48">
        <f t="shared" si="134"/>
        <v>2065.11</v>
      </c>
      <c r="P382" s="49">
        <v>5556.35</v>
      </c>
      <c r="Q382" s="38" t="s">
        <v>206</v>
      </c>
      <c r="R382" s="37" t="e">
        <f t="shared" si="135"/>
        <v>#REF!</v>
      </c>
      <c r="S382" s="37" t="e">
        <f t="shared" si="148"/>
        <v>#REF!</v>
      </c>
      <c r="T382" s="37" t="e">
        <f t="shared" si="136"/>
        <v>#REF!</v>
      </c>
      <c r="U382" s="37" t="e">
        <f t="shared" si="137"/>
        <v>#REF!</v>
      </c>
      <c r="V382" s="37" t="e">
        <f t="shared" si="138"/>
        <v>#REF!</v>
      </c>
      <c r="W382" s="37" t="e">
        <f t="shared" si="139"/>
        <v>#REF!</v>
      </c>
      <c r="X382" s="37" t="e">
        <f t="shared" si="140"/>
        <v>#REF!</v>
      </c>
      <c r="Y382" s="37" t="e">
        <f t="shared" si="141"/>
        <v>#REF!</v>
      </c>
      <c r="Z382" s="37" t="e">
        <f t="shared" si="142"/>
        <v>#REF!</v>
      </c>
      <c r="AR382" s="41">
        <f t="shared" si="143"/>
        <v>4.630291666666667</v>
      </c>
      <c r="AS382" s="42">
        <f t="shared" si="145"/>
        <v>480</v>
      </c>
      <c r="AT382" s="50">
        <f t="shared" si="144"/>
        <v>2222.54</v>
      </c>
      <c r="AU382" s="50"/>
      <c r="AV382" s="50"/>
      <c r="AW382" s="50"/>
      <c r="AX382" s="50"/>
      <c r="AY382" s="51"/>
    </row>
    <row r="383" spans="1:51" ht="15">
      <c r="A383" s="37">
        <v>3</v>
      </c>
      <c r="B383" s="37">
        <v>3</v>
      </c>
      <c r="C383" s="38" t="s">
        <v>95</v>
      </c>
      <c r="D383" s="37" t="s">
        <v>81</v>
      </c>
      <c r="E383" s="37" t="s">
        <v>33</v>
      </c>
      <c r="F383" s="46" t="e">
        <f>IF(#REF!="","",IF(C383=#REF!,A383*360+B383*30,""))</f>
        <v>#REF!</v>
      </c>
      <c r="G383" s="46" t="e">
        <f t="shared" si="146"/>
        <v>#REF!</v>
      </c>
      <c r="H383" s="46" t="e">
        <f>IF(D383=#REF!,IF(C383=#REF!,Calcul_périodes!$AI$8,0))</f>
        <v>#REF!</v>
      </c>
      <c r="I383" s="46" t="e">
        <f>IF(D383=#REF!,IF(C383=#REF!,Calcul_périodes!$AI$16,0))</f>
        <v>#REF!</v>
      </c>
      <c r="J383" s="46" t="e">
        <f>IF(D383=#REF!,IF(C383=#REF!,Calcul_périodes!$AI$24,0))</f>
        <v>#REF!</v>
      </c>
      <c r="K383" s="46" t="e">
        <f t="shared" si="147"/>
        <v>#REF!</v>
      </c>
      <c r="L383" s="47" t="e">
        <f t="shared" si="133"/>
        <v>#REF!</v>
      </c>
      <c r="M383" s="37">
        <v>558</v>
      </c>
      <c r="N383" s="37">
        <v>473</v>
      </c>
      <c r="O383" s="48">
        <f t="shared" si="134"/>
        <v>2190.12</v>
      </c>
      <c r="P383" s="49">
        <v>5556.35</v>
      </c>
      <c r="Q383" s="38" t="s">
        <v>207</v>
      </c>
      <c r="R383" s="37" t="e">
        <f t="shared" si="135"/>
        <v>#REF!</v>
      </c>
      <c r="S383" s="37" t="e">
        <f t="shared" si="148"/>
        <v>#REF!</v>
      </c>
      <c r="T383" s="37" t="e">
        <f t="shared" si="136"/>
        <v>#REF!</v>
      </c>
      <c r="U383" s="37" t="e">
        <f t="shared" si="137"/>
        <v>#REF!</v>
      </c>
      <c r="V383" s="37" t="e">
        <f t="shared" si="138"/>
        <v>#REF!</v>
      </c>
      <c r="W383" s="37" t="e">
        <f t="shared" si="139"/>
        <v>#REF!</v>
      </c>
      <c r="X383" s="37" t="e">
        <f t="shared" si="140"/>
        <v>#REF!</v>
      </c>
      <c r="Y383" s="37" t="e">
        <f t="shared" si="141"/>
        <v>#REF!</v>
      </c>
      <c r="Z383" s="37" t="e">
        <f t="shared" si="142"/>
        <v>#REF!</v>
      </c>
      <c r="AR383" s="41">
        <f t="shared" si="143"/>
        <v>4.630291666666667</v>
      </c>
      <c r="AS383" s="42">
        <f t="shared" si="145"/>
        <v>481</v>
      </c>
      <c r="AT383" s="50">
        <f t="shared" si="144"/>
        <v>2227.17</v>
      </c>
      <c r="AU383" s="50"/>
      <c r="AV383" s="50"/>
      <c r="AW383" s="50"/>
      <c r="AX383" s="50"/>
      <c r="AY383" s="51"/>
    </row>
    <row r="384" spans="1:51" ht="15">
      <c r="A384" s="37">
        <v>0</v>
      </c>
      <c r="B384" s="37">
        <v>0</v>
      </c>
      <c r="C384" s="38" t="s">
        <v>91</v>
      </c>
      <c r="D384" s="37" t="s">
        <v>81</v>
      </c>
      <c r="E384" s="37" t="s">
        <v>32</v>
      </c>
      <c r="F384" s="46" t="e">
        <f>IF(#REF!="","",IF(C384=#REF!,A384*360+B384*30,""))</f>
        <v>#REF!</v>
      </c>
      <c r="G384" s="46" t="e">
        <f>F384</f>
        <v>#REF!</v>
      </c>
      <c r="H384" s="46" t="e">
        <f>IF(D384=#REF!,IF(C384=#REF!,Calcul_périodes!$AI$8,0))</f>
        <v>#REF!</v>
      </c>
      <c r="I384" s="46" t="e">
        <f>IF(D384=#REF!,IF(C384=#REF!,Calcul_périodes!$AI$16,0))</f>
        <v>#REF!</v>
      </c>
      <c r="J384" s="46" t="e">
        <f>IF(D384=#REF!,IF(C384=#REF!,Calcul_périodes!$AI$24,0))</f>
        <v>#REF!</v>
      </c>
      <c r="K384" s="46" t="e">
        <f t="shared" si="147"/>
        <v>#REF!</v>
      </c>
      <c r="L384" s="47" t="e">
        <f t="shared" si="133"/>
        <v>#REF!</v>
      </c>
      <c r="M384" s="37">
        <v>322</v>
      </c>
      <c r="N384" s="37">
        <v>314</v>
      </c>
      <c r="O384" s="48">
        <f t="shared" si="134"/>
        <v>1453.91</v>
      </c>
      <c r="P384" s="49">
        <v>5556.35</v>
      </c>
      <c r="Q384" s="38" t="s">
        <v>196</v>
      </c>
      <c r="R384" s="37" t="e">
        <f t="shared" si="135"/>
        <v>#REF!</v>
      </c>
      <c r="S384" s="37" t="e">
        <f>IF(R384="OUI",IF(K384&gt;=360,K384-L384,IF(K384&lt;360,K384,0)))</f>
        <v>#REF!</v>
      </c>
      <c r="T384" s="37" t="e">
        <f t="shared" si="136"/>
        <v>#REF!</v>
      </c>
      <c r="U384" s="37" t="e">
        <f t="shared" si="137"/>
        <v>#REF!</v>
      </c>
      <c r="V384" s="37" t="e">
        <f t="shared" si="138"/>
        <v>#REF!</v>
      </c>
      <c r="W384" s="37" t="e">
        <f t="shared" si="139"/>
        <v>#REF!</v>
      </c>
      <c r="X384" s="37" t="e">
        <f t="shared" si="140"/>
        <v>#REF!</v>
      </c>
      <c r="Y384" s="37" t="e">
        <f t="shared" si="141"/>
        <v>#REF!</v>
      </c>
      <c r="Z384" s="37" t="e">
        <f t="shared" si="142"/>
        <v>#REF!</v>
      </c>
      <c r="AR384" s="41">
        <f t="shared" si="143"/>
        <v>4.630291666666667</v>
      </c>
      <c r="AS384" s="42">
        <f t="shared" si="145"/>
        <v>482</v>
      </c>
      <c r="AT384" s="50">
        <f t="shared" si="144"/>
        <v>2231.8</v>
      </c>
      <c r="AU384" s="50"/>
      <c r="AV384" s="50"/>
      <c r="AW384" s="50"/>
      <c r="AX384" s="50"/>
      <c r="AY384" s="51"/>
    </row>
    <row r="385" spans="1:51" ht="15">
      <c r="A385" s="37">
        <v>1</v>
      </c>
      <c r="B385" s="37">
        <v>0</v>
      </c>
      <c r="C385" s="38" t="s">
        <v>91</v>
      </c>
      <c r="D385" s="37" t="s">
        <v>81</v>
      </c>
      <c r="E385" s="37" t="s">
        <v>21</v>
      </c>
      <c r="F385" s="46" t="e">
        <f>IF(#REF!="","",IF(C385=#REF!,A385*360+B385*30,""))</f>
        <v>#REF!</v>
      </c>
      <c r="G385" s="46" t="e">
        <f t="shared" si="146"/>
        <v>#REF!</v>
      </c>
      <c r="H385" s="46" t="e">
        <f>IF(D385=#REF!,IF(C385=#REF!,Calcul_périodes!$AI$8,0))</f>
        <v>#REF!</v>
      </c>
      <c r="I385" s="46" t="e">
        <f>IF(D385=#REF!,IF(C385=#REF!,Calcul_périodes!$AI$16,0))</f>
        <v>#REF!</v>
      </c>
      <c r="J385" s="46" t="e">
        <f>IF(D385=#REF!,IF(C385=#REF!,Calcul_périodes!$AI$24,0))</f>
        <v>#REF!</v>
      </c>
      <c r="K385" s="46" t="e">
        <f t="shared" si="147"/>
        <v>#REF!</v>
      </c>
      <c r="L385" s="47" t="e">
        <f t="shared" si="133"/>
        <v>#REF!</v>
      </c>
      <c r="M385" s="37">
        <v>334</v>
      </c>
      <c r="N385" s="37">
        <v>317</v>
      </c>
      <c r="O385" s="48">
        <f t="shared" si="134"/>
        <v>1467.8</v>
      </c>
      <c r="P385" s="49">
        <v>5556.35</v>
      </c>
      <c r="Q385" s="38" t="s">
        <v>197</v>
      </c>
      <c r="R385" s="37" t="e">
        <f t="shared" si="135"/>
        <v>#REF!</v>
      </c>
      <c r="S385" s="37" t="e">
        <f aca="true" t="shared" si="149" ref="S385:S393">IF(R385="OUI",IF(K385&gt;=360,K385-L385,IF(K385&lt;360,K385,0)))</f>
        <v>#REF!</v>
      </c>
      <c r="T385" s="37" t="e">
        <f t="shared" si="136"/>
        <v>#REF!</v>
      </c>
      <c r="U385" s="37" t="e">
        <f t="shared" si="137"/>
        <v>#REF!</v>
      </c>
      <c r="V385" s="37" t="e">
        <f t="shared" si="138"/>
        <v>#REF!</v>
      </c>
      <c r="W385" s="37" t="e">
        <f t="shared" si="139"/>
        <v>#REF!</v>
      </c>
      <c r="X385" s="37" t="e">
        <f t="shared" si="140"/>
        <v>#REF!</v>
      </c>
      <c r="Y385" s="37" t="e">
        <f t="shared" si="141"/>
        <v>#REF!</v>
      </c>
      <c r="Z385" s="37" t="e">
        <f t="shared" si="142"/>
        <v>#REF!</v>
      </c>
      <c r="AR385" s="41">
        <f t="shared" si="143"/>
        <v>4.630291666666667</v>
      </c>
      <c r="AS385" s="42">
        <f t="shared" si="145"/>
        <v>483</v>
      </c>
      <c r="AT385" s="50">
        <f t="shared" si="144"/>
        <v>2236.43</v>
      </c>
      <c r="AU385" s="50"/>
      <c r="AV385" s="50"/>
      <c r="AW385" s="50"/>
      <c r="AX385" s="50"/>
      <c r="AY385" s="51"/>
    </row>
    <row r="386" spans="1:51" ht="15">
      <c r="A386" s="37">
        <v>2</v>
      </c>
      <c r="B386" s="37">
        <v>0</v>
      </c>
      <c r="C386" s="38" t="s">
        <v>91</v>
      </c>
      <c r="D386" s="37" t="s">
        <v>81</v>
      </c>
      <c r="E386" s="37" t="s">
        <v>22</v>
      </c>
      <c r="F386" s="46" t="e">
        <f>IF(#REF!="","",IF(C386=#REF!,A386*360+B386*30,""))</f>
        <v>#REF!</v>
      </c>
      <c r="G386" s="46" t="e">
        <f t="shared" si="146"/>
        <v>#REF!</v>
      </c>
      <c r="H386" s="46" t="e">
        <f>IF(D386=#REF!,IF(C386=#REF!,Calcul_périodes!$AI$8,0))</f>
        <v>#REF!</v>
      </c>
      <c r="I386" s="46" t="e">
        <f>IF(D386=#REF!,IF(C386=#REF!,Calcul_périodes!$AI$16,0))</f>
        <v>#REF!</v>
      </c>
      <c r="J386" s="46" t="e">
        <f>IF(D386=#REF!,IF(C386=#REF!,Calcul_périodes!$AI$24,0))</f>
        <v>#REF!</v>
      </c>
      <c r="K386" s="46" t="e">
        <f t="shared" si="147"/>
        <v>#REF!</v>
      </c>
      <c r="L386" s="47" t="e">
        <f t="shared" si="133"/>
        <v>#REF!</v>
      </c>
      <c r="M386" s="37">
        <v>362</v>
      </c>
      <c r="N386" s="37">
        <v>336</v>
      </c>
      <c r="O386" s="48">
        <f t="shared" si="134"/>
        <v>1555.77</v>
      </c>
      <c r="P386" s="49">
        <v>5556.35</v>
      </c>
      <c r="Q386" s="38" t="s">
        <v>198</v>
      </c>
      <c r="R386" s="37" t="e">
        <f t="shared" si="135"/>
        <v>#REF!</v>
      </c>
      <c r="S386" s="37" t="e">
        <f t="shared" si="149"/>
        <v>#REF!</v>
      </c>
      <c r="T386" s="37" t="e">
        <f t="shared" si="136"/>
        <v>#REF!</v>
      </c>
      <c r="U386" s="37" t="e">
        <f t="shared" si="137"/>
        <v>#REF!</v>
      </c>
      <c r="V386" s="37" t="e">
        <f t="shared" si="138"/>
        <v>#REF!</v>
      </c>
      <c r="W386" s="37" t="e">
        <f t="shared" si="139"/>
        <v>#REF!</v>
      </c>
      <c r="X386" s="37" t="e">
        <f t="shared" si="140"/>
        <v>#REF!</v>
      </c>
      <c r="Y386" s="37" t="e">
        <f t="shared" si="141"/>
        <v>#REF!</v>
      </c>
      <c r="Z386" s="37" t="e">
        <f t="shared" si="142"/>
        <v>#REF!</v>
      </c>
      <c r="AR386" s="41">
        <f t="shared" si="143"/>
        <v>4.630291666666667</v>
      </c>
      <c r="AS386" s="42">
        <f t="shared" si="145"/>
        <v>484</v>
      </c>
      <c r="AT386" s="50">
        <f t="shared" si="144"/>
        <v>2241.06</v>
      </c>
      <c r="AU386" s="50"/>
      <c r="AV386" s="50"/>
      <c r="AW386" s="50"/>
      <c r="AX386" s="50"/>
      <c r="AY386" s="51"/>
    </row>
    <row r="387" spans="1:51" ht="15">
      <c r="A387" s="37">
        <v>2</v>
      </c>
      <c r="B387" s="37">
        <v>0</v>
      </c>
      <c r="C387" s="38" t="s">
        <v>91</v>
      </c>
      <c r="D387" s="37" t="s">
        <v>81</v>
      </c>
      <c r="E387" s="37" t="s">
        <v>23</v>
      </c>
      <c r="F387" s="46" t="e">
        <f>IF(#REF!="","",IF(C387=#REF!,A387*360+B387*30,""))</f>
        <v>#REF!</v>
      </c>
      <c r="G387" s="46" t="e">
        <f t="shared" si="146"/>
        <v>#REF!</v>
      </c>
      <c r="H387" s="46" t="e">
        <f>IF(D387=#REF!,IF(C387=#REF!,Calcul_périodes!$AI$8,0))</f>
        <v>#REF!</v>
      </c>
      <c r="I387" s="46" t="e">
        <f>IF(D387=#REF!,IF(C387=#REF!,Calcul_périodes!$AI$16,0))</f>
        <v>#REF!</v>
      </c>
      <c r="J387" s="46" t="e">
        <f>IF(D387=#REF!,IF(C387=#REF!,Calcul_périodes!$AI$24,0))</f>
        <v>#REF!</v>
      </c>
      <c r="K387" s="46" t="e">
        <f t="shared" si="147"/>
        <v>#REF!</v>
      </c>
      <c r="L387" s="47" t="e">
        <f aca="true" t="shared" si="150" ref="L387:L450">IF(G387="","",IF(K387&lt;360,360,VLOOKUP(K387,$G$2:$G$800,1,TRUE)))</f>
        <v>#REF!</v>
      </c>
      <c r="M387" s="37">
        <v>384</v>
      </c>
      <c r="N387" s="37">
        <v>352</v>
      </c>
      <c r="O387" s="48">
        <f aca="true" t="shared" si="151" ref="O387:O450">ROUNDDOWN(N387*P387/12/100,2)</f>
        <v>1629.86</v>
      </c>
      <c r="P387" s="49">
        <v>5556.35</v>
      </c>
      <c r="Q387" s="38" t="s">
        <v>199</v>
      </c>
      <c r="R387" s="37" t="e">
        <f aca="true" t="shared" si="152" ref="R387:R450">IF(K387="","",IF(AND(K387&gt;=G387,K387&lt;=G388),"OUI","NON"))</f>
        <v>#REF!</v>
      </c>
      <c r="S387" s="37" t="e">
        <f t="shared" si="149"/>
        <v>#REF!</v>
      </c>
      <c r="T387" s="37" t="e">
        <f aca="true" t="shared" si="153" ref="T387:T450">INT(S387/360)</f>
        <v>#REF!</v>
      </c>
      <c r="U387" s="37" t="e">
        <f aca="true" t="shared" si="154" ref="U387:U450">INT((S387-T387*360)/30)</f>
        <v>#REF!</v>
      </c>
      <c r="V387" s="37" t="e">
        <f aca="true" t="shared" si="155" ref="V387:V450">INT(S387-T387*360-U387*30)</f>
        <v>#REF!</v>
      </c>
      <c r="W387" s="37" t="e">
        <f aca="true" t="shared" si="156" ref="W387:W450">IF(X387&gt;12,T387+1,T387)</f>
        <v>#REF!</v>
      </c>
      <c r="X387" s="37" t="e">
        <f aca="true" t="shared" si="157" ref="X387:X450">IF(V387&gt;=30,U387+1,U387)</f>
        <v>#REF!</v>
      </c>
      <c r="Y387" s="37" t="e">
        <f aca="true" t="shared" si="158" ref="Y387:Y450">IF(V387&gt;=30,0,V387)</f>
        <v>#REF!</v>
      </c>
      <c r="Z387" s="37" t="e">
        <f aca="true" t="shared" si="159" ref="Z387:Z450">CONCATENATE(W387," an(s) ",X387," mois ",Y387," jour(s)")</f>
        <v>#REF!</v>
      </c>
      <c r="AR387" s="41">
        <f aca="true" t="shared" si="160" ref="AR387:AR450">5556.35/12/100</f>
        <v>4.630291666666667</v>
      </c>
      <c r="AS387" s="42">
        <f t="shared" si="145"/>
        <v>485</v>
      </c>
      <c r="AT387" s="50">
        <f aca="true" t="shared" si="161" ref="AT387:AT450">ROUNDDOWN(AS387*AR387,2)</f>
        <v>2245.69</v>
      </c>
      <c r="AU387" s="50"/>
      <c r="AV387" s="50"/>
      <c r="AW387" s="50"/>
      <c r="AX387" s="50"/>
      <c r="AY387" s="51"/>
    </row>
    <row r="388" spans="1:51" ht="15">
      <c r="A388" s="37">
        <v>2</v>
      </c>
      <c r="B388" s="37">
        <v>0</v>
      </c>
      <c r="C388" s="38" t="s">
        <v>91</v>
      </c>
      <c r="D388" s="37" t="s">
        <v>81</v>
      </c>
      <c r="E388" s="37" t="s">
        <v>24</v>
      </c>
      <c r="F388" s="46" t="e">
        <f>IF(#REF!="","",IF(C388=#REF!,A388*360+B388*30,""))</f>
        <v>#REF!</v>
      </c>
      <c r="G388" s="46" t="e">
        <f t="shared" si="146"/>
        <v>#REF!</v>
      </c>
      <c r="H388" s="46" t="e">
        <f>IF(D388=#REF!,IF(C388=#REF!,Calcul_périodes!$AI$8,0))</f>
        <v>#REF!</v>
      </c>
      <c r="I388" s="46" t="e">
        <f>IF(D388=#REF!,IF(C388=#REF!,Calcul_périodes!$AI$16,0))</f>
        <v>#REF!</v>
      </c>
      <c r="J388" s="46" t="e">
        <f>IF(D388=#REF!,IF(C388=#REF!,Calcul_périodes!$AI$24,0))</f>
        <v>#REF!</v>
      </c>
      <c r="K388" s="46" t="e">
        <f t="shared" si="147"/>
        <v>#REF!</v>
      </c>
      <c r="L388" s="47" t="e">
        <f t="shared" si="150"/>
        <v>#REF!</v>
      </c>
      <c r="M388" s="37">
        <v>422</v>
      </c>
      <c r="N388" s="37">
        <v>375</v>
      </c>
      <c r="O388" s="48">
        <f t="shared" si="151"/>
        <v>1736.35</v>
      </c>
      <c r="P388" s="49">
        <v>5556.35</v>
      </c>
      <c r="Q388" s="38" t="s">
        <v>200</v>
      </c>
      <c r="R388" s="37" t="e">
        <f t="shared" si="152"/>
        <v>#REF!</v>
      </c>
      <c r="S388" s="37" t="e">
        <f t="shared" si="149"/>
        <v>#REF!</v>
      </c>
      <c r="T388" s="37" t="e">
        <f t="shared" si="153"/>
        <v>#REF!</v>
      </c>
      <c r="U388" s="37" t="e">
        <f t="shared" si="154"/>
        <v>#REF!</v>
      </c>
      <c r="V388" s="37" t="e">
        <f t="shared" si="155"/>
        <v>#REF!</v>
      </c>
      <c r="W388" s="37" t="e">
        <f t="shared" si="156"/>
        <v>#REF!</v>
      </c>
      <c r="X388" s="37" t="e">
        <f t="shared" si="157"/>
        <v>#REF!</v>
      </c>
      <c r="Y388" s="37" t="e">
        <f t="shared" si="158"/>
        <v>#REF!</v>
      </c>
      <c r="Z388" s="37" t="e">
        <f t="shared" si="159"/>
        <v>#REF!</v>
      </c>
      <c r="AR388" s="41">
        <f t="shared" si="160"/>
        <v>4.630291666666667</v>
      </c>
      <c r="AS388" s="42">
        <f aca="true" t="shared" si="162" ref="AS388:AS451">AS387+1</f>
        <v>486</v>
      </c>
      <c r="AT388" s="50">
        <f t="shared" si="161"/>
        <v>2250.32</v>
      </c>
      <c r="AU388" s="50"/>
      <c r="AV388" s="50"/>
      <c r="AW388" s="50"/>
      <c r="AX388" s="50"/>
      <c r="AY388" s="51"/>
    </row>
    <row r="389" spans="1:51" ht="15">
      <c r="A389" s="37">
        <v>2</v>
      </c>
      <c r="B389" s="37">
        <v>0</v>
      </c>
      <c r="C389" s="38" t="s">
        <v>91</v>
      </c>
      <c r="D389" s="37" t="s">
        <v>81</v>
      </c>
      <c r="E389" s="37" t="s">
        <v>25</v>
      </c>
      <c r="F389" s="46" t="e">
        <f>IF(#REF!="","",IF(C389=#REF!,A389*360+B389*30,""))</f>
        <v>#REF!</v>
      </c>
      <c r="G389" s="46" t="e">
        <f t="shared" si="146"/>
        <v>#REF!</v>
      </c>
      <c r="H389" s="46" t="e">
        <f>IF(D389=#REF!,IF(C389=#REF!,Calcul_périodes!$AI$8,0))</f>
        <v>#REF!</v>
      </c>
      <c r="I389" s="46" t="e">
        <f>IF(D389=#REF!,IF(C389=#REF!,Calcul_périodes!$AI$16,0))</f>
        <v>#REF!</v>
      </c>
      <c r="J389" s="46" t="e">
        <f>IF(D389=#REF!,IF(C389=#REF!,Calcul_périodes!$AI$24,0))</f>
        <v>#REF!</v>
      </c>
      <c r="K389" s="46" t="e">
        <f t="shared" si="147"/>
        <v>#REF!</v>
      </c>
      <c r="L389" s="47" t="e">
        <f t="shared" si="150"/>
        <v>#REF!</v>
      </c>
      <c r="M389" s="37">
        <v>453</v>
      </c>
      <c r="N389" s="37">
        <v>397</v>
      </c>
      <c r="O389" s="48">
        <f t="shared" si="151"/>
        <v>1838.22</v>
      </c>
      <c r="P389" s="49">
        <v>5556.35</v>
      </c>
      <c r="Q389" s="38" t="s">
        <v>201</v>
      </c>
      <c r="R389" s="37" t="e">
        <f t="shared" si="152"/>
        <v>#REF!</v>
      </c>
      <c r="S389" s="37" t="e">
        <f t="shared" si="149"/>
        <v>#REF!</v>
      </c>
      <c r="T389" s="37" t="e">
        <f t="shared" si="153"/>
        <v>#REF!</v>
      </c>
      <c r="U389" s="37" t="e">
        <f t="shared" si="154"/>
        <v>#REF!</v>
      </c>
      <c r="V389" s="37" t="e">
        <f t="shared" si="155"/>
        <v>#REF!</v>
      </c>
      <c r="W389" s="37" t="e">
        <f t="shared" si="156"/>
        <v>#REF!</v>
      </c>
      <c r="X389" s="37" t="e">
        <f t="shared" si="157"/>
        <v>#REF!</v>
      </c>
      <c r="Y389" s="37" t="e">
        <f t="shared" si="158"/>
        <v>#REF!</v>
      </c>
      <c r="Z389" s="37" t="e">
        <f t="shared" si="159"/>
        <v>#REF!</v>
      </c>
      <c r="AR389" s="41">
        <f t="shared" si="160"/>
        <v>4.630291666666667</v>
      </c>
      <c r="AS389" s="42">
        <f t="shared" si="162"/>
        <v>487</v>
      </c>
      <c r="AT389" s="50">
        <f t="shared" si="161"/>
        <v>2254.95</v>
      </c>
      <c r="AU389" s="50"/>
      <c r="AV389" s="50"/>
      <c r="AW389" s="50"/>
      <c r="AX389" s="50"/>
      <c r="AY389" s="51"/>
    </row>
    <row r="390" spans="1:51" ht="15">
      <c r="A390" s="37">
        <v>3</v>
      </c>
      <c r="B390" s="37">
        <v>0</v>
      </c>
      <c r="C390" s="38" t="s">
        <v>91</v>
      </c>
      <c r="D390" s="37" t="s">
        <v>81</v>
      </c>
      <c r="E390" s="37" t="s">
        <v>26</v>
      </c>
      <c r="F390" s="46" t="e">
        <f>IF(#REF!="","",IF(C390=#REF!,A390*360+B390*30,""))</f>
        <v>#REF!</v>
      </c>
      <c r="G390" s="46" t="e">
        <f t="shared" si="146"/>
        <v>#REF!</v>
      </c>
      <c r="H390" s="46" t="e">
        <f>IF(D390=#REF!,IF(C390=#REF!,Calcul_périodes!$AI$8,0))</f>
        <v>#REF!</v>
      </c>
      <c r="I390" s="46" t="e">
        <f>IF(D390=#REF!,IF(C390=#REF!,Calcul_périodes!$AI$16,0))</f>
        <v>#REF!</v>
      </c>
      <c r="J390" s="46" t="e">
        <f>IF(D390=#REF!,IF(C390=#REF!,Calcul_périodes!$AI$24,0))</f>
        <v>#REF!</v>
      </c>
      <c r="K390" s="46" t="e">
        <f t="shared" si="147"/>
        <v>#REF!</v>
      </c>
      <c r="L390" s="47" t="e">
        <f t="shared" si="150"/>
        <v>#REF!</v>
      </c>
      <c r="M390" s="37">
        <v>485</v>
      </c>
      <c r="N390" s="37">
        <v>420</v>
      </c>
      <c r="O390" s="48">
        <f t="shared" si="151"/>
        <v>1944.72</v>
      </c>
      <c r="P390" s="49">
        <v>5556.35</v>
      </c>
      <c r="Q390" s="38" t="s">
        <v>202</v>
      </c>
      <c r="R390" s="37" t="e">
        <f t="shared" si="152"/>
        <v>#REF!</v>
      </c>
      <c r="S390" s="37" t="e">
        <f t="shared" si="149"/>
        <v>#REF!</v>
      </c>
      <c r="T390" s="37" t="e">
        <f t="shared" si="153"/>
        <v>#REF!</v>
      </c>
      <c r="U390" s="37" t="e">
        <f t="shared" si="154"/>
        <v>#REF!</v>
      </c>
      <c r="V390" s="37" t="e">
        <f t="shared" si="155"/>
        <v>#REF!</v>
      </c>
      <c r="W390" s="37" t="e">
        <f t="shared" si="156"/>
        <v>#REF!</v>
      </c>
      <c r="X390" s="37" t="e">
        <f t="shared" si="157"/>
        <v>#REF!</v>
      </c>
      <c r="Y390" s="37" t="e">
        <f t="shared" si="158"/>
        <v>#REF!</v>
      </c>
      <c r="Z390" s="37" t="e">
        <f t="shared" si="159"/>
        <v>#REF!</v>
      </c>
      <c r="AR390" s="41">
        <f t="shared" si="160"/>
        <v>4.630291666666667</v>
      </c>
      <c r="AS390" s="42">
        <f t="shared" si="162"/>
        <v>488</v>
      </c>
      <c r="AT390" s="50">
        <f t="shared" si="161"/>
        <v>2259.58</v>
      </c>
      <c r="AU390" s="50"/>
      <c r="AV390" s="50"/>
      <c r="AW390" s="50"/>
      <c r="AX390" s="50"/>
      <c r="AY390" s="51"/>
    </row>
    <row r="391" spans="1:51" ht="15">
      <c r="A391" s="37">
        <v>3</v>
      </c>
      <c r="B391" s="37">
        <v>0</v>
      </c>
      <c r="C391" s="38" t="s">
        <v>91</v>
      </c>
      <c r="D391" s="37" t="s">
        <v>81</v>
      </c>
      <c r="E391" s="37" t="s">
        <v>27</v>
      </c>
      <c r="F391" s="46" t="e">
        <f>IF(#REF!="","",IF(C391=#REF!,A391*360+B391*30,""))</f>
        <v>#REF!</v>
      </c>
      <c r="G391" s="46" t="e">
        <f t="shared" si="146"/>
        <v>#REF!</v>
      </c>
      <c r="H391" s="46" t="e">
        <f>IF(D391=#REF!,IF(C391=#REF!,Calcul_périodes!$AI$8,0))</f>
        <v>#REF!</v>
      </c>
      <c r="I391" s="46" t="e">
        <f>IF(D391=#REF!,IF(C391=#REF!,Calcul_périodes!$AI$16,0))</f>
        <v>#REF!</v>
      </c>
      <c r="J391" s="46" t="e">
        <f>IF(D391=#REF!,IF(C391=#REF!,Calcul_périodes!$AI$24,0))</f>
        <v>#REF!</v>
      </c>
      <c r="K391" s="46" t="e">
        <f t="shared" si="147"/>
        <v>#REF!</v>
      </c>
      <c r="L391" s="47" t="e">
        <f t="shared" si="150"/>
        <v>#REF!</v>
      </c>
      <c r="M391" s="37">
        <v>520</v>
      </c>
      <c r="N391" s="37">
        <v>446</v>
      </c>
      <c r="O391" s="48">
        <f t="shared" si="151"/>
        <v>2065.11</v>
      </c>
      <c r="P391" s="49">
        <v>5556.35</v>
      </c>
      <c r="Q391" s="38" t="s">
        <v>203</v>
      </c>
      <c r="R391" s="37" t="e">
        <f t="shared" si="152"/>
        <v>#REF!</v>
      </c>
      <c r="S391" s="37" t="e">
        <f t="shared" si="149"/>
        <v>#REF!</v>
      </c>
      <c r="T391" s="37" t="e">
        <f t="shared" si="153"/>
        <v>#REF!</v>
      </c>
      <c r="U391" s="37" t="e">
        <f t="shared" si="154"/>
        <v>#REF!</v>
      </c>
      <c r="V391" s="37" t="e">
        <f t="shared" si="155"/>
        <v>#REF!</v>
      </c>
      <c r="W391" s="37" t="e">
        <f t="shared" si="156"/>
        <v>#REF!</v>
      </c>
      <c r="X391" s="37" t="e">
        <f t="shared" si="157"/>
        <v>#REF!</v>
      </c>
      <c r="Y391" s="37" t="e">
        <f t="shared" si="158"/>
        <v>#REF!</v>
      </c>
      <c r="Z391" s="37" t="e">
        <f t="shared" si="159"/>
        <v>#REF!</v>
      </c>
      <c r="AR391" s="41">
        <f t="shared" si="160"/>
        <v>4.630291666666667</v>
      </c>
      <c r="AS391" s="42">
        <f t="shared" si="162"/>
        <v>489</v>
      </c>
      <c r="AT391" s="50">
        <f t="shared" si="161"/>
        <v>2264.21</v>
      </c>
      <c r="AU391" s="50"/>
      <c r="AV391" s="50"/>
      <c r="AW391" s="50"/>
      <c r="AX391" s="50"/>
      <c r="AY391" s="51"/>
    </row>
    <row r="392" spans="1:51" ht="15">
      <c r="A392" s="37">
        <v>3</v>
      </c>
      <c r="B392" s="37">
        <v>0</v>
      </c>
      <c r="C392" s="38" t="s">
        <v>91</v>
      </c>
      <c r="D392" s="37" t="s">
        <v>81</v>
      </c>
      <c r="E392" s="37" t="s">
        <v>28</v>
      </c>
      <c r="F392" s="46" t="e">
        <f>IF(#REF!="","",IF(C392=#REF!,A392*360+B392*30,""))</f>
        <v>#REF!</v>
      </c>
      <c r="G392" s="46" t="e">
        <f t="shared" si="146"/>
        <v>#REF!</v>
      </c>
      <c r="H392" s="46" t="e">
        <f>IF(D392=#REF!,IF(C392=#REF!,Calcul_périodes!$AI$8,0))</f>
        <v>#REF!</v>
      </c>
      <c r="I392" s="46" t="e">
        <f>IF(D392=#REF!,IF(C392=#REF!,Calcul_périodes!$AI$16,0))</f>
        <v>#REF!</v>
      </c>
      <c r="J392" s="46" t="e">
        <f>IF(D392=#REF!,IF(C392=#REF!,Calcul_périodes!$AI$24,0))</f>
        <v>#REF!</v>
      </c>
      <c r="K392" s="46" t="e">
        <f t="shared" si="147"/>
        <v>#REF!</v>
      </c>
      <c r="L392" s="47" t="e">
        <f t="shared" si="150"/>
        <v>#REF!</v>
      </c>
      <c r="M392" s="37">
        <v>551</v>
      </c>
      <c r="N392" s="37">
        <v>468</v>
      </c>
      <c r="O392" s="48">
        <f t="shared" si="151"/>
        <v>2166.97</v>
      </c>
      <c r="P392" s="49">
        <v>5556.35</v>
      </c>
      <c r="Q392" s="38" t="s">
        <v>204</v>
      </c>
      <c r="R392" s="37" t="e">
        <f t="shared" si="152"/>
        <v>#REF!</v>
      </c>
      <c r="S392" s="37" t="e">
        <f t="shared" si="149"/>
        <v>#REF!</v>
      </c>
      <c r="T392" s="37" t="e">
        <f t="shared" si="153"/>
        <v>#REF!</v>
      </c>
      <c r="U392" s="37" t="e">
        <f t="shared" si="154"/>
        <v>#REF!</v>
      </c>
      <c r="V392" s="37" t="e">
        <f t="shared" si="155"/>
        <v>#REF!</v>
      </c>
      <c r="W392" s="37" t="e">
        <f t="shared" si="156"/>
        <v>#REF!</v>
      </c>
      <c r="X392" s="37" t="e">
        <f t="shared" si="157"/>
        <v>#REF!</v>
      </c>
      <c r="Y392" s="37" t="e">
        <f t="shared" si="158"/>
        <v>#REF!</v>
      </c>
      <c r="Z392" s="37" t="e">
        <f t="shared" si="159"/>
        <v>#REF!</v>
      </c>
      <c r="AR392" s="41">
        <f t="shared" si="160"/>
        <v>4.630291666666667</v>
      </c>
      <c r="AS392" s="42">
        <f t="shared" si="162"/>
        <v>490</v>
      </c>
      <c r="AT392" s="50">
        <f t="shared" si="161"/>
        <v>2268.84</v>
      </c>
      <c r="AU392" s="50"/>
      <c r="AV392" s="50"/>
      <c r="AW392" s="50"/>
      <c r="AX392" s="50"/>
      <c r="AY392" s="51"/>
    </row>
    <row r="393" spans="1:51" ht="15">
      <c r="A393" s="37">
        <v>4</v>
      </c>
      <c r="B393" s="37">
        <v>0</v>
      </c>
      <c r="C393" s="38" t="s">
        <v>91</v>
      </c>
      <c r="D393" s="37" t="s">
        <v>81</v>
      </c>
      <c r="E393" s="37" t="s">
        <v>29</v>
      </c>
      <c r="F393" s="46" t="e">
        <f>IF(#REF!="","",IF(C393=#REF!,A393*360+B393*30,""))</f>
        <v>#REF!</v>
      </c>
      <c r="G393" s="46" t="e">
        <f t="shared" si="146"/>
        <v>#REF!</v>
      </c>
      <c r="H393" s="46" t="e">
        <f>IF(D393=#REF!,IF(C393=#REF!,Calcul_périodes!$AI$8,0))</f>
        <v>#REF!</v>
      </c>
      <c r="I393" s="46" t="e">
        <f>IF(D393=#REF!,IF(C393=#REF!,Calcul_périodes!$AI$16,0))</f>
        <v>#REF!</v>
      </c>
      <c r="J393" s="46" t="e">
        <f>IF(D393=#REF!,IF(C393=#REF!,Calcul_périodes!$AI$24,0))</f>
        <v>#REF!</v>
      </c>
      <c r="K393" s="46" t="e">
        <f t="shared" si="147"/>
        <v>#REF!</v>
      </c>
      <c r="L393" s="47" t="e">
        <f t="shared" si="150"/>
        <v>#REF!</v>
      </c>
      <c r="M393" s="37">
        <v>593</v>
      </c>
      <c r="N393" s="37">
        <v>500</v>
      </c>
      <c r="O393" s="48">
        <f t="shared" si="151"/>
        <v>2315.14</v>
      </c>
      <c r="P393" s="49">
        <v>5556.35</v>
      </c>
      <c r="Q393" s="38" t="s">
        <v>205</v>
      </c>
      <c r="R393" s="37" t="e">
        <f t="shared" si="152"/>
        <v>#REF!</v>
      </c>
      <c r="S393" s="37" t="e">
        <f t="shared" si="149"/>
        <v>#REF!</v>
      </c>
      <c r="T393" s="37" t="e">
        <f t="shared" si="153"/>
        <v>#REF!</v>
      </c>
      <c r="U393" s="37" t="e">
        <f t="shared" si="154"/>
        <v>#REF!</v>
      </c>
      <c r="V393" s="37" t="e">
        <f t="shared" si="155"/>
        <v>#REF!</v>
      </c>
      <c r="W393" s="37" t="e">
        <f t="shared" si="156"/>
        <v>#REF!</v>
      </c>
      <c r="X393" s="37" t="e">
        <f t="shared" si="157"/>
        <v>#REF!</v>
      </c>
      <c r="Y393" s="37" t="e">
        <f t="shared" si="158"/>
        <v>#REF!</v>
      </c>
      <c r="Z393" s="37" t="e">
        <f t="shared" si="159"/>
        <v>#REF!</v>
      </c>
      <c r="AR393" s="41">
        <f t="shared" si="160"/>
        <v>4.630291666666667</v>
      </c>
      <c r="AS393" s="42">
        <f t="shared" si="162"/>
        <v>491</v>
      </c>
      <c r="AT393" s="50">
        <f t="shared" si="161"/>
        <v>2273.47</v>
      </c>
      <c r="AU393" s="50"/>
      <c r="AV393" s="50"/>
      <c r="AW393" s="50"/>
      <c r="AX393" s="50"/>
      <c r="AY393" s="51"/>
    </row>
    <row r="394" spans="1:51" ht="15">
      <c r="A394" s="37">
        <v>0</v>
      </c>
      <c r="B394" s="37">
        <v>0</v>
      </c>
      <c r="C394" s="38" t="s">
        <v>90</v>
      </c>
      <c r="D394" s="37" t="s">
        <v>79</v>
      </c>
      <c r="E394" s="37" t="s">
        <v>32</v>
      </c>
      <c r="F394" s="46" t="e">
        <f>IF(#REF!="","",IF(C394=#REF!,A394*360+B394*30,""))</f>
        <v>#REF!</v>
      </c>
      <c r="G394" s="46" t="e">
        <f>F394</f>
        <v>#REF!</v>
      </c>
      <c r="H394" s="46" t="e">
        <f>IF(D394=#REF!,IF(C394=#REF!,Calcul_périodes!$AI$8,0))</f>
        <v>#REF!</v>
      </c>
      <c r="I394" s="46" t="e">
        <f>IF(D394=#REF!,IF(C394=#REF!,Calcul_périodes!$AI$16,0))</f>
        <v>#REF!</v>
      </c>
      <c r="J394" s="46" t="e">
        <f>IF(D394=#REF!,IF(C394=#REF!,Calcul_périodes!$AI$24,0))</f>
        <v>#REF!</v>
      </c>
      <c r="K394" s="46" t="e">
        <f t="shared" si="147"/>
        <v>#REF!</v>
      </c>
      <c r="L394" s="47" t="e">
        <f t="shared" si="150"/>
        <v>#REF!</v>
      </c>
      <c r="M394" s="37">
        <v>298</v>
      </c>
      <c r="N394" s="37">
        <v>309</v>
      </c>
      <c r="O394" s="48">
        <f t="shared" si="151"/>
        <v>1430.76</v>
      </c>
      <c r="P394" s="49">
        <v>5556.35</v>
      </c>
      <c r="Q394" s="38" t="s">
        <v>196</v>
      </c>
      <c r="R394" s="37" t="e">
        <f t="shared" si="152"/>
        <v>#REF!</v>
      </c>
      <c r="S394" s="37" t="e">
        <f>IF(R394="OUI",IF(K394&gt;=360,K394-L394,IF(K394&lt;360,K394,0)))</f>
        <v>#REF!</v>
      </c>
      <c r="T394" s="37" t="e">
        <f t="shared" si="153"/>
        <v>#REF!</v>
      </c>
      <c r="U394" s="37" t="e">
        <f t="shared" si="154"/>
        <v>#REF!</v>
      </c>
      <c r="V394" s="37" t="e">
        <f t="shared" si="155"/>
        <v>#REF!</v>
      </c>
      <c r="W394" s="37" t="e">
        <f t="shared" si="156"/>
        <v>#REF!</v>
      </c>
      <c r="X394" s="37" t="e">
        <f t="shared" si="157"/>
        <v>#REF!</v>
      </c>
      <c r="Y394" s="37" t="e">
        <f t="shared" si="158"/>
        <v>#REF!</v>
      </c>
      <c r="Z394" s="37" t="e">
        <f t="shared" si="159"/>
        <v>#REF!</v>
      </c>
      <c r="AR394" s="41">
        <f t="shared" si="160"/>
        <v>4.630291666666667</v>
      </c>
      <c r="AS394" s="42">
        <f t="shared" si="162"/>
        <v>492</v>
      </c>
      <c r="AT394" s="50">
        <f t="shared" si="161"/>
        <v>2278.1</v>
      </c>
      <c r="AU394" s="50"/>
      <c r="AV394" s="50"/>
      <c r="AW394" s="50"/>
      <c r="AX394" s="50"/>
      <c r="AY394" s="51"/>
    </row>
    <row r="395" spans="1:51" ht="15">
      <c r="A395" s="37">
        <v>1</v>
      </c>
      <c r="B395" s="37">
        <v>0</v>
      </c>
      <c r="C395" s="38" t="s">
        <v>90</v>
      </c>
      <c r="D395" s="37" t="s">
        <v>79</v>
      </c>
      <c r="E395" s="37" t="s">
        <v>21</v>
      </c>
      <c r="F395" s="46" t="e">
        <f>IF(#REF!="","",IF(C395=#REF!,A395*360+B395*30,""))</f>
        <v>#REF!</v>
      </c>
      <c r="G395" s="46" t="e">
        <f t="shared" si="146"/>
        <v>#REF!</v>
      </c>
      <c r="H395" s="46" t="e">
        <f>IF(D395=#REF!,IF(C395=#REF!,Calcul_périodes!$AI$8,0))</f>
        <v>#REF!</v>
      </c>
      <c r="I395" s="46" t="e">
        <f>IF(D395=#REF!,IF(C395=#REF!,Calcul_périodes!$AI$16,0))</f>
        <v>#REF!</v>
      </c>
      <c r="J395" s="46" t="e">
        <f>IF(D395=#REF!,IF(C395=#REF!,Calcul_périodes!$AI$24,0))</f>
        <v>#REF!</v>
      </c>
      <c r="K395" s="46" t="e">
        <f t="shared" si="147"/>
        <v>#REF!</v>
      </c>
      <c r="L395" s="47" t="e">
        <f t="shared" si="150"/>
        <v>#REF!</v>
      </c>
      <c r="M395" s="37">
        <v>299</v>
      </c>
      <c r="N395" s="37">
        <v>310</v>
      </c>
      <c r="O395" s="48">
        <f t="shared" si="151"/>
        <v>1435.39</v>
      </c>
      <c r="P395" s="49">
        <v>5556.35</v>
      </c>
      <c r="Q395" s="38" t="s">
        <v>197</v>
      </c>
      <c r="R395" s="37" t="e">
        <f t="shared" si="152"/>
        <v>#REF!</v>
      </c>
      <c r="S395" s="37" t="e">
        <f aca="true" t="shared" si="163" ref="S395:S404">IF(R395="OUI",IF(K395&gt;=360,K395-L395,IF(K395&lt;360,K395,0)))</f>
        <v>#REF!</v>
      </c>
      <c r="T395" s="37" t="e">
        <f t="shared" si="153"/>
        <v>#REF!</v>
      </c>
      <c r="U395" s="37" t="e">
        <f t="shared" si="154"/>
        <v>#REF!</v>
      </c>
      <c r="V395" s="37" t="e">
        <f t="shared" si="155"/>
        <v>#REF!</v>
      </c>
      <c r="W395" s="37" t="e">
        <f t="shared" si="156"/>
        <v>#REF!</v>
      </c>
      <c r="X395" s="37" t="e">
        <f t="shared" si="157"/>
        <v>#REF!</v>
      </c>
      <c r="Y395" s="37" t="e">
        <f t="shared" si="158"/>
        <v>#REF!</v>
      </c>
      <c r="Z395" s="37" t="e">
        <f t="shared" si="159"/>
        <v>#REF!</v>
      </c>
      <c r="AR395" s="41">
        <f t="shared" si="160"/>
        <v>4.630291666666667</v>
      </c>
      <c r="AS395" s="42">
        <f t="shared" si="162"/>
        <v>493</v>
      </c>
      <c r="AT395" s="50">
        <f t="shared" si="161"/>
        <v>2282.73</v>
      </c>
      <c r="AU395" s="50"/>
      <c r="AV395" s="50"/>
      <c r="AW395" s="50"/>
      <c r="AX395" s="50"/>
      <c r="AY395" s="51"/>
    </row>
    <row r="396" spans="1:51" ht="15">
      <c r="A396" s="37">
        <v>2</v>
      </c>
      <c r="B396" s="37">
        <v>0</v>
      </c>
      <c r="C396" s="38" t="s">
        <v>90</v>
      </c>
      <c r="D396" s="37" t="s">
        <v>79</v>
      </c>
      <c r="E396" s="37" t="s">
        <v>22</v>
      </c>
      <c r="F396" s="46" t="e">
        <f>IF(#REF!="","",IF(C396=#REF!,A396*360+B396*30,""))</f>
        <v>#REF!</v>
      </c>
      <c r="G396" s="46" t="e">
        <f t="shared" si="146"/>
        <v>#REF!</v>
      </c>
      <c r="H396" s="46" t="e">
        <f>IF(D396=#REF!,IF(C396=#REF!,Calcul_périodes!$AI$8,0))</f>
        <v>#REF!</v>
      </c>
      <c r="I396" s="46" t="e">
        <f>IF(D396=#REF!,IF(C396=#REF!,Calcul_périodes!$AI$16,0))</f>
        <v>#REF!</v>
      </c>
      <c r="J396" s="46" t="e">
        <f>IF(D396=#REF!,IF(C396=#REF!,Calcul_périodes!$AI$24,0))</f>
        <v>#REF!</v>
      </c>
      <c r="K396" s="46" t="e">
        <f t="shared" si="147"/>
        <v>#REF!</v>
      </c>
      <c r="L396" s="47" t="e">
        <f t="shared" si="150"/>
        <v>#REF!</v>
      </c>
      <c r="M396" s="37">
        <v>303</v>
      </c>
      <c r="N396" s="37">
        <v>311</v>
      </c>
      <c r="O396" s="48">
        <f t="shared" si="151"/>
        <v>1440.02</v>
      </c>
      <c r="P396" s="49">
        <v>5556.35</v>
      </c>
      <c r="Q396" s="38" t="s">
        <v>198</v>
      </c>
      <c r="R396" s="37" t="e">
        <f t="shared" si="152"/>
        <v>#REF!</v>
      </c>
      <c r="S396" s="37" t="e">
        <f t="shared" si="163"/>
        <v>#REF!</v>
      </c>
      <c r="T396" s="37" t="e">
        <f t="shared" si="153"/>
        <v>#REF!</v>
      </c>
      <c r="U396" s="37" t="e">
        <f t="shared" si="154"/>
        <v>#REF!</v>
      </c>
      <c r="V396" s="37" t="e">
        <f t="shared" si="155"/>
        <v>#REF!</v>
      </c>
      <c r="W396" s="37" t="e">
        <f t="shared" si="156"/>
        <v>#REF!</v>
      </c>
      <c r="X396" s="37" t="e">
        <f t="shared" si="157"/>
        <v>#REF!</v>
      </c>
      <c r="Y396" s="37" t="e">
        <f t="shared" si="158"/>
        <v>#REF!</v>
      </c>
      <c r="Z396" s="37" t="e">
        <f t="shared" si="159"/>
        <v>#REF!</v>
      </c>
      <c r="AR396" s="41">
        <f t="shared" si="160"/>
        <v>4.630291666666667</v>
      </c>
      <c r="AS396" s="42">
        <f t="shared" si="162"/>
        <v>494</v>
      </c>
      <c r="AT396" s="50">
        <f t="shared" si="161"/>
        <v>2287.36</v>
      </c>
      <c r="AU396" s="50"/>
      <c r="AV396" s="50"/>
      <c r="AW396" s="50"/>
      <c r="AX396" s="50"/>
      <c r="AY396" s="51"/>
    </row>
    <row r="397" spans="1:51" ht="15">
      <c r="A397" s="37">
        <v>2</v>
      </c>
      <c r="B397" s="37">
        <v>0</v>
      </c>
      <c r="C397" s="38" t="s">
        <v>90</v>
      </c>
      <c r="D397" s="37" t="s">
        <v>79</v>
      </c>
      <c r="E397" s="37" t="s">
        <v>23</v>
      </c>
      <c r="F397" s="46" t="e">
        <f>IF(#REF!="","",IF(C397=#REF!,A397*360+B397*30,""))</f>
        <v>#REF!</v>
      </c>
      <c r="G397" s="46" t="e">
        <f t="shared" si="146"/>
        <v>#REF!</v>
      </c>
      <c r="H397" s="46" t="e">
        <f>IF(D397=#REF!,IF(C397=#REF!,Calcul_périodes!$AI$8,0))</f>
        <v>#REF!</v>
      </c>
      <c r="I397" s="46" t="e">
        <f>IF(D397=#REF!,IF(C397=#REF!,Calcul_périodes!$AI$16,0))</f>
        <v>#REF!</v>
      </c>
      <c r="J397" s="46" t="e">
        <f>IF(D397=#REF!,IF(C397=#REF!,Calcul_périodes!$AI$24,0))</f>
        <v>#REF!</v>
      </c>
      <c r="K397" s="46" t="e">
        <f t="shared" si="147"/>
        <v>#REF!</v>
      </c>
      <c r="L397" s="47" t="e">
        <f t="shared" si="150"/>
        <v>#REF!</v>
      </c>
      <c r="M397" s="37">
        <v>310</v>
      </c>
      <c r="N397" s="37">
        <v>312</v>
      </c>
      <c r="O397" s="48">
        <f t="shared" si="151"/>
        <v>1444.65</v>
      </c>
      <c r="P397" s="49">
        <v>5556.35</v>
      </c>
      <c r="Q397" s="38" t="s">
        <v>199</v>
      </c>
      <c r="R397" s="37" t="e">
        <f t="shared" si="152"/>
        <v>#REF!</v>
      </c>
      <c r="S397" s="37" t="e">
        <f t="shared" si="163"/>
        <v>#REF!</v>
      </c>
      <c r="T397" s="37" t="e">
        <f t="shared" si="153"/>
        <v>#REF!</v>
      </c>
      <c r="U397" s="37" t="e">
        <f t="shared" si="154"/>
        <v>#REF!</v>
      </c>
      <c r="V397" s="37" t="e">
        <f t="shared" si="155"/>
        <v>#REF!</v>
      </c>
      <c r="W397" s="37" t="e">
        <f t="shared" si="156"/>
        <v>#REF!</v>
      </c>
      <c r="X397" s="37" t="e">
        <f t="shared" si="157"/>
        <v>#REF!</v>
      </c>
      <c r="Y397" s="37" t="e">
        <f t="shared" si="158"/>
        <v>#REF!</v>
      </c>
      <c r="Z397" s="37" t="e">
        <f t="shared" si="159"/>
        <v>#REF!</v>
      </c>
      <c r="AR397" s="41">
        <f t="shared" si="160"/>
        <v>4.630291666666667</v>
      </c>
      <c r="AS397" s="42">
        <f t="shared" si="162"/>
        <v>495</v>
      </c>
      <c r="AT397" s="50">
        <f t="shared" si="161"/>
        <v>2291.99</v>
      </c>
      <c r="AU397" s="50"/>
      <c r="AV397" s="50"/>
      <c r="AW397" s="50"/>
      <c r="AX397" s="50"/>
      <c r="AY397" s="51"/>
    </row>
    <row r="398" spans="1:51" ht="15">
      <c r="A398" s="37">
        <v>3</v>
      </c>
      <c r="B398" s="37">
        <v>0</v>
      </c>
      <c r="C398" s="38" t="s">
        <v>90</v>
      </c>
      <c r="D398" s="37" t="s">
        <v>79</v>
      </c>
      <c r="E398" s="37" t="s">
        <v>24</v>
      </c>
      <c r="F398" s="46" t="e">
        <f>IF(#REF!="","",IF(C398=#REF!,A398*360+B398*30,""))</f>
        <v>#REF!</v>
      </c>
      <c r="G398" s="46" t="e">
        <f t="shared" si="146"/>
        <v>#REF!</v>
      </c>
      <c r="H398" s="46" t="e">
        <f>IF(D398=#REF!,IF(C398=#REF!,Calcul_périodes!$AI$8,0))</f>
        <v>#REF!</v>
      </c>
      <c r="I398" s="46" t="e">
        <f>IF(D398=#REF!,IF(C398=#REF!,Calcul_périodes!$AI$16,0))</f>
        <v>#REF!</v>
      </c>
      <c r="J398" s="46" t="e">
        <f>IF(D398=#REF!,IF(C398=#REF!,Calcul_périodes!$AI$24,0))</f>
        <v>#REF!</v>
      </c>
      <c r="K398" s="46" t="e">
        <f t="shared" si="147"/>
        <v>#REF!</v>
      </c>
      <c r="L398" s="47" t="e">
        <f t="shared" si="150"/>
        <v>#REF!</v>
      </c>
      <c r="M398" s="37">
        <v>323</v>
      </c>
      <c r="N398" s="37">
        <v>314</v>
      </c>
      <c r="O398" s="48">
        <f t="shared" si="151"/>
        <v>1453.91</v>
      </c>
      <c r="P398" s="49">
        <v>5556.35</v>
      </c>
      <c r="Q398" s="38" t="s">
        <v>200</v>
      </c>
      <c r="R398" s="37" t="e">
        <f t="shared" si="152"/>
        <v>#REF!</v>
      </c>
      <c r="S398" s="37" t="e">
        <f t="shared" si="163"/>
        <v>#REF!</v>
      </c>
      <c r="T398" s="37" t="e">
        <f t="shared" si="153"/>
        <v>#REF!</v>
      </c>
      <c r="U398" s="37" t="e">
        <f t="shared" si="154"/>
        <v>#REF!</v>
      </c>
      <c r="V398" s="37" t="e">
        <f t="shared" si="155"/>
        <v>#REF!</v>
      </c>
      <c r="W398" s="37" t="e">
        <f t="shared" si="156"/>
        <v>#REF!</v>
      </c>
      <c r="X398" s="37" t="e">
        <f t="shared" si="157"/>
        <v>#REF!</v>
      </c>
      <c r="Y398" s="37" t="e">
        <f t="shared" si="158"/>
        <v>#REF!</v>
      </c>
      <c r="Z398" s="37" t="e">
        <f t="shared" si="159"/>
        <v>#REF!</v>
      </c>
      <c r="AR398" s="41">
        <f t="shared" si="160"/>
        <v>4.630291666666667</v>
      </c>
      <c r="AS398" s="42">
        <f t="shared" si="162"/>
        <v>496</v>
      </c>
      <c r="AT398" s="50">
        <f t="shared" si="161"/>
        <v>2296.62</v>
      </c>
      <c r="AU398" s="50"/>
      <c r="AV398" s="50"/>
      <c r="AW398" s="50"/>
      <c r="AX398" s="50"/>
      <c r="AY398" s="51"/>
    </row>
    <row r="399" spans="1:51" ht="15">
      <c r="A399" s="37">
        <v>3</v>
      </c>
      <c r="B399" s="37">
        <v>0</v>
      </c>
      <c r="C399" s="38" t="s">
        <v>90</v>
      </c>
      <c r="D399" s="37" t="s">
        <v>79</v>
      </c>
      <c r="E399" s="37" t="s">
        <v>25</v>
      </c>
      <c r="F399" s="46" t="e">
        <f>IF(#REF!="","",IF(C399=#REF!,A399*360+B399*30,""))</f>
        <v>#REF!</v>
      </c>
      <c r="G399" s="46" t="e">
        <f t="shared" si="146"/>
        <v>#REF!</v>
      </c>
      <c r="H399" s="46" t="e">
        <f>IF(D399=#REF!,IF(C399=#REF!,Calcul_périodes!$AI$8,0))</f>
        <v>#REF!</v>
      </c>
      <c r="I399" s="46" t="e">
        <f>IF(D399=#REF!,IF(C399=#REF!,Calcul_périodes!$AI$16,0))</f>
        <v>#REF!</v>
      </c>
      <c r="J399" s="46" t="e">
        <f>IF(D399=#REF!,IF(C399=#REF!,Calcul_périodes!$AI$24,0))</f>
        <v>#REF!</v>
      </c>
      <c r="K399" s="46" t="e">
        <f t="shared" si="147"/>
        <v>#REF!</v>
      </c>
      <c r="L399" s="47" t="e">
        <f t="shared" si="150"/>
        <v>#REF!</v>
      </c>
      <c r="M399" s="37">
        <v>333</v>
      </c>
      <c r="N399" s="37">
        <v>316</v>
      </c>
      <c r="O399" s="48">
        <f t="shared" si="151"/>
        <v>1463.17</v>
      </c>
      <c r="P399" s="49">
        <v>5556.35</v>
      </c>
      <c r="Q399" s="38" t="s">
        <v>201</v>
      </c>
      <c r="R399" s="37" t="e">
        <f t="shared" si="152"/>
        <v>#REF!</v>
      </c>
      <c r="S399" s="37" t="e">
        <f t="shared" si="163"/>
        <v>#REF!</v>
      </c>
      <c r="T399" s="37" t="e">
        <f t="shared" si="153"/>
        <v>#REF!</v>
      </c>
      <c r="U399" s="37" t="e">
        <f t="shared" si="154"/>
        <v>#REF!</v>
      </c>
      <c r="V399" s="37" t="e">
        <f t="shared" si="155"/>
        <v>#REF!</v>
      </c>
      <c r="W399" s="37" t="e">
        <f t="shared" si="156"/>
        <v>#REF!</v>
      </c>
      <c r="X399" s="37" t="e">
        <f t="shared" si="157"/>
        <v>#REF!</v>
      </c>
      <c r="Y399" s="37" t="e">
        <f t="shared" si="158"/>
        <v>#REF!</v>
      </c>
      <c r="Z399" s="37" t="e">
        <f t="shared" si="159"/>
        <v>#REF!</v>
      </c>
      <c r="AR399" s="41">
        <f t="shared" si="160"/>
        <v>4.630291666666667</v>
      </c>
      <c r="AS399" s="42">
        <f t="shared" si="162"/>
        <v>497</v>
      </c>
      <c r="AT399" s="50">
        <f t="shared" si="161"/>
        <v>2301.25</v>
      </c>
      <c r="AU399" s="50"/>
      <c r="AV399" s="50"/>
      <c r="AW399" s="50"/>
      <c r="AX399" s="50"/>
      <c r="AY399" s="51"/>
    </row>
    <row r="400" spans="1:51" ht="15">
      <c r="A400" s="37">
        <v>3</v>
      </c>
      <c r="B400" s="37">
        <v>0</v>
      </c>
      <c r="C400" s="38" t="s">
        <v>90</v>
      </c>
      <c r="D400" s="37" t="s">
        <v>79</v>
      </c>
      <c r="E400" s="37" t="s">
        <v>26</v>
      </c>
      <c r="F400" s="46" t="e">
        <f>IF(#REF!="","",IF(C400=#REF!,A400*360+B400*30,""))</f>
        <v>#REF!</v>
      </c>
      <c r="G400" s="46" t="e">
        <f t="shared" si="146"/>
        <v>#REF!</v>
      </c>
      <c r="H400" s="46" t="e">
        <f>IF(D400=#REF!,IF(C400=#REF!,Calcul_périodes!$AI$8,0))</f>
        <v>#REF!</v>
      </c>
      <c r="I400" s="46" t="e">
        <f>IF(D400=#REF!,IF(C400=#REF!,Calcul_périodes!$AI$16,0))</f>
        <v>#REF!</v>
      </c>
      <c r="J400" s="46" t="e">
        <f>IF(D400=#REF!,IF(C400=#REF!,Calcul_périodes!$AI$24,0))</f>
        <v>#REF!</v>
      </c>
      <c r="K400" s="46" t="e">
        <f t="shared" si="147"/>
        <v>#REF!</v>
      </c>
      <c r="L400" s="47" t="e">
        <f t="shared" si="150"/>
        <v>#REF!</v>
      </c>
      <c r="M400" s="37">
        <v>347</v>
      </c>
      <c r="N400" s="37">
        <v>325</v>
      </c>
      <c r="O400" s="48">
        <f t="shared" si="151"/>
        <v>1504.84</v>
      </c>
      <c r="P400" s="49">
        <v>5556.35</v>
      </c>
      <c r="Q400" s="38" t="s">
        <v>202</v>
      </c>
      <c r="R400" s="37" t="e">
        <f t="shared" si="152"/>
        <v>#REF!</v>
      </c>
      <c r="S400" s="37" t="e">
        <f t="shared" si="163"/>
        <v>#REF!</v>
      </c>
      <c r="T400" s="37" t="e">
        <f t="shared" si="153"/>
        <v>#REF!</v>
      </c>
      <c r="U400" s="37" t="e">
        <f t="shared" si="154"/>
        <v>#REF!</v>
      </c>
      <c r="V400" s="37" t="e">
        <f t="shared" si="155"/>
        <v>#REF!</v>
      </c>
      <c r="W400" s="37" t="e">
        <f t="shared" si="156"/>
        <v>#REF!</v>
      </c>
      <c r="X400" s="37" t="e">
        <f t="shared" si="157"/>
        <v>#REF!</v>
      </c>
      <c r="Y400" s="37" t="e">
        <f t="shared" si="158"/>
        <v>#REF!</v>
      </c>
      <c r="Z400" s="37" t="e">
        <f t="shared" si="159"/>
        <v>#REF!</v>
      </c>
      <c r="AR400" s="41">
        <f t="shared" si="160"/>
        <v>4.630291666666667</v>
      </c>
      <c r="AS400" s="42">
        <f t="shared" si="162"/>
        <v>498</v>
      </c>
      <c r="AT400" s="50">
        <f t="shared" si="161"/>
        <v>2305.88</v>
      </c>
      <c r="AU400" s="50"/>
      <c r="AV400" s="50"/>
      <c r="AW400" s="50"/>
      <c r="AX400" s="50"/>
      <c r="AY400" s="51"/>
    </row>
    <row r="401" spans="1:51" ht="15">
      <c r="A401" s="37">
        <v>4</v>
      </c>
      <c r="B401" s="37">
        <v>0</v>
      </c>
      <c r="C401" s="38" t="s">
        <v>90</v>
      </c>
      <c r="D401" s="37" t="s">
        <v>79</v>
      </c>
      <c r="E401" s="37" t="s">
        <v>27</v>
      </c>
      <c r="F401" s="46" t="e">
        <f>IF(#REF!="","",IF(C401=#REF!,A401*360+B401*30,""))</f>
        <v>#REF!</v>
      </c>
      <c r="G401" s="46" t="e">
        <f t="shared" si="146"/>
        <v>#REF!</v>
      </c>
      <c r="H401" s="46" t="e">
        <f>IF(D401=#REF!,IF(C401=#REF!,Calcul_périodes!$AI$8,0))</f>
        <v>#REF!</v>
      </c>
      <c r="I401" s="46" t="e">
        <f>IF(D401=#REF!,IF(C401=#REF!,Calcul_périodes!$AI$16,0))</f>
        <v>#REF!</v>
      </c>
      <c r="J401" s="46" t="e">
        <f>IF(D401=#REF!,IF(C401=#REF!,Calcul_périodes!$AI$24,0))</f>
        <v>#REF!</v>
      </c>
      <c r="K401" s="46" t="e">
        <f t="shared" si="147"/>
        <v>#REF!</v>
      </c>
      <c r="L401" s="47" t="e">
        <f t="shared" si="150"/>
        <v>#REF!</v>
      </c>
      <c r="M401" s="37">
        <v>360</v>
      </c>
      <c r="N401" s="37">
        <v>335</v>
      </c>
      <c r="O401" s="48">
        <f t="shared" si="151"/>
        <v>1551.14</v>
      </c>
      <c r="P401" s="49">
        <v>5556.35</v>
      </c>
      <c r="Q401" s="38" t="s">
        <v>203</v>
      </c>
      <c r="R401" s="37" t="e">
        <f t="shared" si="152"/>
        <v>#REF!</v>
      </c>
      <c r="S401" s="37" t="e">
        <f t="shared" si="163"/>
        <v>#REF!</v>
      </c>
      <c r="T401" s="37" t="e">
        <f t="shared" si="153"/>
        <v>#REF!</v>
      </c>
      <c r="U401" s="37" t="e">
        <f t="shared" si="154"/>
        <v>#REF!</v>
      </c>
      <c r="V401" s="37" t="e">
        <f t="shared" si="155"/>
        <v>#REF!</v>
      </c>
      <c r="W401" s="37" t="e">
        <f t="shared" si="156"/>
        <v>#REF!</v>
      </c>
      <c r="X401" s="37" t="e">
        <f t="shared" si="157"/>
        <v>#REF!</v>
      </c>
      <c r="Y401" s="37" t="e">
        <f t="shared" si="158"/>
        <v>#REF!</v>
      </c>
      <c r="Z401" s="37" t="e">
        <f t="shared" si="159"/>
        <v>#REF!</v>
      </c>
      <c r="AR401" s="41">
        <f t="shared" si="160"/>
        <v>4.630291666666667</v>
      </c>
      <c r="AS401" s="42">
        <f t="shared" si="162"/>
        <v>499</v>
      </c>
      <c r="AT401" s="50">
        <f t="shared" si="161"/>
        <v>2310.51</v>
      </c>
      <c r="AU401" s="50"/>
      <c r="AV401" s="50"/>
      <c r="AW401" s="50"/>
      <c r="AX401" s="50"/>
      <c r="AY401" s="51"/>
    </row>
    <row r="402" spans="1:51" ht="15">
      <c r="A402" s="37">
        <v>4</v>
      </c>
      <c r="B402" s="37">
        <v>0</v>
      </c>
      <c r="C402" s="38" t="s">
        <v>90</v>
      </c>
      <c r="D402" s="37" t="s">
        <v>79</v>
      </c>
      <c r="E402" s="37" t="s">
        <v>28</v>
      </c>
      <c r="F402" s="46" t="e">
        <f>IF(#REF!="","",IF(C402=#REF!,A402*360+B402*30,""))</f>
        <v>#REF!</v>
      </c>
      <c r="G402" s="46" t="e">
        <f t="shared" si="146"/>
        <v>#REF!</v>
      </c>
      <c r="H402" s="46" t="e">
        <f>IF(D402=#REF!,IF(C402=#REF!,Calcul_périodes!$AI$8,0))</f>
        <v>#REF!</v>
      </c>
      <c r="I402" s="46" t="e">
        <f>IF(D402=#REF!,IF(C402=#REF!,Calcul_périodes!$AI$16,0))</f>
        <v>#REF!</v>
      </c>
      <c r="J402" s="46" t="e">
        <f>IF(D402=#REF!,IF(C402=#REF!,Calcul_périodes!$AI$24,0))</f>
        <v>#REF!</v>
      </c>
      <c r="K402" s="46" t="e">
        <f t="shared" si="147"/>
        <v>#REF!</v>
      </c>
      <c r="L402" s="47" t="e">
        <f t="shared" si="150"/>
        <v>#REF!</v>
      </c>
      <c r="M402" s="37">
        <v>374</v>
      </c>
      <c r="N402" s="37">
        <v>345</v>
      </c>
      <c r="O402" s="48">
        <f t="shared" si="151"/>
        <v>1597.45</v>
      </c>
      <c r="P402" s="49">
        <v>5556.35</v>
      </c>
      <c r="Q402" s="38" t="s">
        <v>204</v>
      </c>
      <c r="R402" s="37" t="e">
        <f t="shared" si="152"/>
        <v>#REF!</v>
      </c>
      <c r="S402" s="37" t="e">
        <f t="shared" si="163"/>
        <v>#REF!</v>
      </c>
      <c r="T402" s="37" t="e">
        <f t="shared" si="153"/>
        <v>#REF!</v>
      </c>
      <c r="U402" s="37" t="e">
        <f t="shared" si="154"/>
        <v>#REF!</v>
      </c>
      <c r="V402" s="37" t="e">
        <f t="shared" si="155"/>
        <v>#REF!</v>
      </c>
      <c r="W402" s="37" t="e">
        <f t="shared" si="156"/>
        <v>#REF!</v>
      </c>
      <c r="X402" s="37" t="e">
        <f t="shared" si="157"/>
        <v>#REF!</v>
      </c>
      <c r="Y402" s="37" t="e">
        <f t="shared" si="158"/>
        <v>#REF!</v>
      </c>
      <c r="Z402" s="37" t="e">
        <f t="shared" si="159"/>
        <v>#REF!</v>
      </c>
      <c r="AR402" s="41">
        <f t="shared" si="160"/>
        <v>4.630291666666667</v>
      </c>
      <c r="AS402" s="42">
        <f t="shared" si="162"/>
        <v>500</v>
      </c>
      <c r="AT402" s="50">
        <f t="shared" si="161"/>
        <v>2315.14</v>
      </c>
      <c r="AU402" s="50"/>
      <c r="AV402" s="50"/>
      <c r="AW402" s="50"/>
      <c r="AX402" s="50"/>
      <c r="AY402" s="51"/>
    </row>
    <row r="403" spans="1:51" ht="15">
      <c r="A403" s="37">
        <v>4</v>
      </c>
      <c r="B403" s="37">
        <v>0</v>
      </c>
      <c r="C403" s="38" t="s">
        <v>90</v>
      </c>
      <c r="D403" s="37" t="s">
        <v>79</v>
      </c>
      <c r="E403" s="37" t="s">
        <v>29</v>
      </c>
      <c r="F403" s="46" t="e">
        <f>IF(#REF!="","",IF(C403=#REF!,A403*360+B403*30,""))</f>
        <v>#REF!</v>
      </c>
      <c r="G403" s="46" t="e">
        <f t="shared" si="146"/>
        <v>#REF!</v>
      </c>
      <c r="H403" s="46" t="e">
        <f>IF(D403=#REF!,IF(C403=#REF!,Calcul_périodes!$AI$8,0))</f>
        <v>#REF!</v>
      </c>
      <c r="I403" s="46" t="e">
        <f>IF(D403=#REF!,IF(C403=#REF!,Calcul_périodes!$AI$16,0))</f>
        <v>#REF!</v>
      </c>
      <c r="J403" s="46" t="e">
        <f>IF(D403=#REF!,IF(C403=#REF!,Calcul_périodes!$AI$24,0))</f>
        <v>#REF!</v>
      </c>
      <c r="K403" s="46" t="e">
        <f t="shared" si="147"/>
        <v>#REF!</v>
      </c>
      <c r="L403" s="47" t="e">
        <f t="shared" si="150"/>
        <v>#REF!</v>
      </c>
      <c r="M403" s="37">
        <v>389</v>
      </c>
      <c r="N403" s="37">
        <v>356</v>
      </c>
      <c r="O403" s="48">
        <f t="shared" si="151"/>
        <v>1648.38</v>
      </c>
      <c r="P403" s="49">
        <v>5556.35</v>
      </c>
      <c r="Q403" s="38" t="s">
        <v>205</v>
      </c>
      <c r="R403" s="37" t="e">
        <f t="shared" si="152"/>
        <v>#REF!</v>
      </c>
      <c r="S403" s="37" t="e">
        <f t="shared" si="163"/>
        <v>#REF!</v>
      </c>
      <c r="T403" s="37" t="e">
        <f t="shared" si="153"/>
        <v>#REF!</v>
      </c>
      <c r="U403" s="37" t="e">
        <f t="shared" si="154"/>
        <v>#REF!</v>
      </c>
      <c r="V403" s="37" t="e">
        <f t="shared" si="155"/>
        <v>#REF!</v>
      </c>
      <c r="W403" s="37" t="e">
        <f t="shared" si="156"/>
        <v>#REF!</v>
      </c>
      <c r="X403" s="37" t="e">
        <f t="shared" si="157"/>
        <v>#REF!</v>
      </c>
      <c r="Y403" s="37" t="e">
        <f t="shared" si="158"/>
        <v>#REF!</v>
      </c>
      <c r="Z403" s="37" t="e">
        <f t="shared" si="159"/>
        <v>#REF!</v>
      </c>
      <c r="AR403" s="41">
        <f t="shared" si="160"/>
        <v>4.630291666666667</v>
      </c>
      <c r="AS403" s="42">
        <f t="shared" si="162"/>
        <v>501</v>
      </c>
      <c r="AT403" s="50">
        <f t="shared" si="161"/>
        <v>2319.77</v>
      </c>
      <c r="AU403" s="50"/>
      <c r="AV403" s="50"/>
      <c r="AW403" s="50"/>
      <c r="AX403" s="50"/>
      <c r="AY403" s="51"/>
    </row>
    <row r="404" spans="1:51" ht="15">
      <c r="A404" s="37">
        <v>4</v>
      </c>
      <c r="B404" s="37">
        <v>0</v>
      </c>
      <c r="C404" s="38" t="s">
        <v>90</v>
      </c>
      <c r="D404" s="37" t="s">
        <v>79</v>
      </c>
      <c r="E404" s="37" t="s">
        <v>30</v>
      </c>
      <c r="F404" s="46" t="e">
        <f>IF(#REF!="","",IF(C404=#REF!,A404*360+B404*30,""))</f>
        <v>#REF!</v>
      </c>
      <c r="G404" s="46" t="e">
        <f t="shared" si="146"/>
        <v>#REF!</v>
      </c>
      <c r="H404" s="46" t="e">
        <f>IF(D404=#REF!,IF(C404=#REF!,Calcul_périodes!$AI$8,0))</f>
        <v>#REF!</v>
      </c>
      <c r="I404" s="46" t="e">
        <f>IF(D404=#REF!,IF(C404=#REF!,Calcul_périodes!$AI$16,0))</f>
        <v>#REF!</v>
      </c>
      <c r="J404" s="46" t="e">
        <f>IF(D404=#REF!,IF(C404=#REF!,Calcul_périodes!$AI$24,0))</f>
        <v>#REF!</v>
      </c>
      <c r="K404" s="46" t="e">
        <f t="shared" si="147"/>
        <v>#REF!</v>
      </c>
      <c r="L404" s="47" t="e">
        <f t="shared" si="150"/>
        <v>#REF!</v>
      </c>
      <c r="M404" s="37">
        <v>413</v>
      </c>
      <c r="N404" s="37">
        <v>369</v>
      </c>
      <c r="O404" s="48">
        <f t="shared" si="151"/>
        <v>1708.57</v>
      </c>
      <c r="P404" s="49">
        <v>5556.35</v>
      </c>
      <c r="Q404" s="38" t="s">
        <v>206</v>
      </c>
      <c r="R404" s="37" t="e">
        <f t="shared" si="152"/>
        <v>#REF!</v>
      </c>
      <c r="S404" s="37" t="e">
        <f t="shared" si="163"/>
        <v>#REF!</v>
      </c>
      <c r="T404" s="37" t="e">
        <f t="shared" si="153"/>
        <v>#REF!</v>
      </c>
      <c r="U404" s="37" t="e">
        <f t="shared" si="154"/>
        <v>#REF!</v>
      </c>
      <c r="V404" s="37" t="e">
        <f t="shared" si="155"/>
        <v>#REF!</v>
      </c>
      <c r="W404" s="37" t="e">
        <f t="shared" si="156"/>
        <v>#REF!</v>
      </c>
      <c r="X404" s="37" t="e">
        <f t="shared" si="157"/>
        <v>#REF!</v>
      </c>
      <c r="Y404" s="37" t="e">
        <f t="shared" si="158"/>
        <v>#REF!</v>
      </c>
      <c r="Z404" s="37" t="e">
        <f t="shared" si="159"/>
        <v>#REF!</v>
      </c>
      <c r="AR404" s="41">
        <f t="shared" si="160"/>
        <v>4.630291666666667</v>
      </c>
      <c r="AS404" s="42">
        <f t="shared" si="162"/>
        <v>502</v>
      </c>
      <c r="AT404" s="50">
        <f t="shared" si="161"/>
        <v>2324.4</v>
      </c>
      <c r="AU404" s="50"/>
      <c r="AV404" s="50"/>
      <c r="AW404" s="50"/>
      <c r="AX404" s="50"/>
      <c r="AY404" s="51"/>
    </row>
    <row r="405" spans="1:51" ht="15">
      <c r="A405" s="37">
        <v>0</v>
      </c>
      <c r="B405" s="37">
        <v>0</v>
      </c>
      <c r="C405" s="38" t="s">
        <v>88</v>
      </c>
      <c r="D405" s="37" t="s">
        <v>79</v>
      </c>
      <c r="E405" s="37" t="s">
        <v>32</v>
      </c>
      <c r="F405" s="46" t="e">
        <f>IF(#REF!="","",IF(C405=#REF!,A405*360+B405*30,""))</f>
        <v>#REF!</v>
      </c>
      <c r="G405" s="46" t="e">
        <f>F405</f>
        <v>#REF!</v>
      </c>
      <c r="H405" s="46" t="e">
        <f>IF(D405=#REF!,IF(C405=#REF!,Calcul_périodes!$AI$8,0))</f>
        <v>#REF!</v>
      </c>
      <c r="I405" s="46" t="e">
        <f>IF(D405=#REF!,IF(C405=#REF!,Calcul_périodes!$AI$16,0))</f>
        <v>#REF!</v>
      </c>
      <c r="J405" s="46" t="e">
        <f>IF(D405=#REF!,IF(C405=#REF!,Calcul_périodes!$AI$24,0))</f>
        <v>#REF!</v>
      </c>
      <c r="K405" s="46" t="e">
        <f t="shared" si="147"/>
        <v>#REF!</v>
      </c>
      <c r="L405" s="47" t="e">
        <f t="shared" si="150"/>
        <v>#REF!</v>
      </c>
      <c r="M405" s="37">
        <v>298</v>
      </c>
      <c r="N405" s="37">
        <v>309</v>
      </c>
      <c r="O405" s="48">
        <f t="shared" si="151"/>
        <v>1430.76</v>
      </c>
      <c r="P405" s="49">
        <v>5556.35</v>
      </c>
      <c r="Q405" s="38" t="s">
        <v>196</v>
      </c>
      <c r="R405" s="37" t="e">
        <f t="shared" si="152"/>
        <v>#REF!</v>
      </c>
      <c r="S405" s="37" t="e">
        <f>IF(R405="OUI",IF(K405&gt;=360,K405-L405,IF(K405&lt;360,K405,0)))</f>
        <v>#REF!</v>
      </c>
      <c r="T405" s="37" t="e">
        <f t="shared" si="153"/>
        <v>#REF!</v>
      </c>
      <c r="U405" s="37" t="e">
        <f t="shared" si="154"/>
        <v>#REF!</v>
      </c>
      <c r="V405" s="37" t="e">
        <f t="shared" si="155"/>
        <v>#REF!</v>
      </c>
      <c r="W405" s="37" t="e">
        <f t="shared" si="156"/>
        <v>#REF!</v>
      </c>
      <c r="X405" s="37" t="e">
        <f t="shared" si="157"/>
        <v>#REF!</v>
      </c>
      <c r="Y405" s="37" t="e">
        <f t="shared" si="158"/>
        <v>#REF!</v>
      </c>
      <c r="Z405" s="37" t="e">
        <f t="shared" si="159"/>
        <v>#REF!</v>
      </c>
      <c r="AR405" s="41">
        <f t="shared" si="160"/>
        <v>4.630291666666667</v>
      </c>
      <c r="AS405" s="42">
        <f t="shared" si="162"/>
        <v>503</v>
      </c>
      <c r="AT405" s="50">
        <f t="shared" si="161"/>
        <v>2329.03</v>
      </c>
      <c r="AU405" s="50"/>
      <c r="AV405" s="50"/>
      <c r="AW405" s="50"/>
      <c r="AX405" s="50"/>
      <c r="AY405" s="51"/>
    </row>
    <row r="406" spans="1:51" ht="15">
      <c r="A406" s="37">
        <v>1</v>
      </c>
      <c r="B406" s="37">
        <v>0</v>
      </c>
      <c r="C406" s="38" t="s">
        <v>88</v>
      </c>
      <c r="D406" s="37" t="s">
        <v>79</v>
      </c>
      <c r="E406" s="37" t="s">
        <v>21</v>
      </c>
      <c r="F406" s="46" t="e">
        <f>IF(#REF!="","",IF(C406=#REF!,A406*360+B406*30,""))</f>
        <v>#REF!</v>
      </c>
      <c r="G406" s="46" t="e">
        <f t="shared" si="146"/>
        <v>#REF!</v>
      </c>
      <c r="H406" s="46" t="e">
        <f>IF(D406=#REF!,IF(C406=#REF!,Calcul_périodes!$AI$8,0))</f>
        <v>#REF!</v>
      </c>
      <c r="I406" s="46" t="e">
        <f>IF(D406=#REF!,IF(C406=#REF!,Calcul_périodes!$AI$16,0))</f>
        <v>#REF!</v>
      </c>
      <c r="J406" s="46" t="e">
        <f>IF(D406=#REF!,IF(C406=#REF!,Calcul_périodes!$AI$24,0))</f>
        <v>#REF!</v>
      </c>
      <c r="K406" s="46" t="e">
        <f t="shared" si="147"/>
        <v>#REF!</v>
      </c>
      <c r="L406" s="47" t="e">
        <f t="shared" si="150"/>
        <v>#REF!</v>
      </c>
      <c r="M406" s="37">
        <v>299</v>
      </c>
      <c r="N406" s="37">
        <v>310</v>
      </c>
      <c r="O406" s="48">
        <f t="shared" si="151"/>
        <v>1435.39</v>
      </c>
      <c r="P406" s="49">
        <v>5556.35</v>
      </c>
      <c r="Q406" s="38" t="s">
        <v>197</v>
      </c>
      <c r="R406" s="37" t="e">
        <f t="shared" si="152"/>
        <v>#REF!</v>
      </c>
      <c r="S406" s="37" t="e">
        <f aca="true" t="shared" si="164" ref="S406:S415">IF(R406="OUI",IF(K406&gt;=360,K406-L406,IF(K406&lt;360,K406,0)))</f>
        <v>#REF!</v>
      </c>
      <c r="T406" s="37" t="e">
        <f t="shared" si="153"/>
        <v>#REF!</v>
      </c>
      <c r="U406" s="37" t="e">
        <f t="shared" si="154"/>
        <v>#REF!</v>
      </c>
      <c r="V406" s="37" t="e">
        <f t="shared" si="155"/>
        <v>#REF!</v>
      </c>
      <c r="W406" s="37" t="e">
        <f t="shared" si="156"/>
        <v>#REF!</v>
      </c>
      <c r="X406" s="37" t="e">
        <f t="shared" si="157"/>
        <v>#REF!</v>
      </c>
      <c r="Y406" s="37" t="e">
        <f t="shared" si="158"/>
        <v>#REF!</v>
      </c>
      <c r="Z406" s="37" t="e">
        <f t="shared" si="159"/>
        <v>#REF!</v>
      </c>
      <c r="AR406" s="41">
        <f t="shared" si="160"/>
        <v>4.630291666666667</v>
      </c>
      <c r="AS406" s="42">
        <f t="shared" si="162"/>
        <v>504</v>
      </c>
      <c r="AT406" s="50">
        <f t="shared" si="161"/>
        <v>2333.66</v>
      </c>
      <c r="AU406" s="50"/>
      <c r="AV406" s="50"/>
      <c r="AW406" s="50"/>
      <c r="AX406" s="50"/>
      <c r="AY406" s="51"/>
    </row>
    <row r="407" spans="1:51" ht="15">
      <c r="A407" s="37">
        <v>2</v>
      </c>
      <c r="B407" s="37">
        <v>0</v>
      </c>
      <c r="C407" s="38" t="s">
        <v>88</v>
      </c>
      <c r="D407" s="37" t="s">
        <v>79</v>
      </c>
      <c r="E407" s="37" t="s">
        <v>22</v>
      </c>
      <c r="F407" s="46" t="e">
        <f>IF(#REF!="","",IF(C407=#REF!,A407*360+B407*30,""))</f>
        <v>#REF!</v>
      </c>
      <c r="G407" s="46" t="e">
        <f t="shared" si="146"/>
        <v>#REF!</v>
      </c>
      <c r="H407" s="46" t="e">
        <f>IF(D407=#REF!,IF(C407=#REF!,Calcul_périodes!$AI$8,0))</f>
        <v>#REF!</v>
      </c>
      <c r="I407" s="46" t="e">
        <f>IF(D407=#REF!,IF(C407=#REF!,Calcul_périodes!$AI$16,0))</f>
        <v>#REF!</v>
      </c>
      <c r="J407" s="46" t="e">
        <f>IF(D407=#REF!,IF(C407=#REF!,Calcul_périodes!$AI$24,0))</f>
        <v>#REF!</v>
      </c>
      <c r="K407" s="46" t="e">
        <f t="shared" si="147"/>
        <v>#REF!</v>
      </c>
      <c r="L407" s="47" t="e">
        <f t="shared" si="150"/>
        <v>#REF!</v>
      </c>
      <c r="M407" s="37">
        <v>303</v>
      </c>
      <c r="N407" s="37">
        <v>311</v>
      </c>
      <c r="O407" s="48">
        <f t="shared" si="151"/>
        <v>1440.02</v>
      </c>
      <c r="P407" s="49">
        <v>5556.35</v>
      </c>
      <c r="Q407" s="38" t="s">
        <v>198</v>
      </c>
      <c r="R407" s="37" t="e">
        <f t="shared" si="152"/>
        <v>#REF!</v>
      </c>
      <c r="S407" s="37" t="e">
        <f t="shared" si="164"/>
        <v>#REF!</v>
      </c>
      <c r="T407" s="37" t="e">
        <f t="shared" si="153"/>
        <v>#REF!</v>
      </c>
      <c r="U407" s="37" t="e">
        <f t="shared" si="154"/>
        <v>#REF!</v>
      </c>
      <c r="V407" s="37" t="e">
        <f t="shared" si="155"/>
        <v>#REF!</v>
      </c>
      <c r="W407" s="37" t="e">
        <f t="shared" si="156"/>
        <v>#REF!</v>
      </c>
      <c r="X407" s="37" t="e">
        <f t="shared" si="157"/>
        <v>#REF!</v>
      </c>
      <c r="Y407" s="37" t="e">
        <f t="shared" si="158"/>
        <v>#REF!</v>
      </c>
      <c r="Z407" s="37" t="e">
        <f t="shared" si="159"/>
        <v>#REF!</v>
      </c>
      <c r="AR407" s="41">
        <f t="shared" si="160"/>
        <v>4.630291666666667</v>
      </c>
      <c r="AS407" s="42">
        <f t="shared" si="162"/>
        <v>505</v>
      </c>
      <c r="AT407" s="50">
        <f t="shared" si="161"/>
        <v>2338.29</v>
      </c>
      <c r="AU407" s="50"/>
      <c r="AV407" s="50"/>
      <c r="AW407" s="50"/>
      <c r="AX407" s="50"/>
      <c r="AY407" s="51"/>
    </row>
    <row r="408" spans="1:51" ht="15">
      <c r="A408" s="37">
        <v>2</v>
      </c>
      <c r="B408" s="37">
        <v>0</v>
      </c>
      <c r="C408" s="38" t="s">
        <v>88</v>
      </c>
      <c r="D408" s="37" t="s">
        <v>79</v>
      </c>
      <c r="E408" s="37" t="s">
        <v>23</v>
      </c>
      <c r="F408" s="46" t="e">
        <f>IF(#REF!="","",IF(C408=#REF!,A408*360+B408*30,""))</f>
        <v>#REF!</v>
      </c>
      <c r="G408" s="46" t="e">
        <f t="shared" si="146"/>
        <v>#REF!</v>
      </c>
      <c r="H408" s="46" t="e">
        <f>IF(D408=#REF!,IF(C408=#REF!,Calcul_périodes!$AI$8,0))</f>
        <v>#REF!</v>
      </c>
      <c r="I408" s="46" t="e">
        <f>IF(D408=#REF!,IF(C408=#REF!,Calcul_périodes!$AI$16,0))</f>
        <v>#REF!</v>
      </c>
      <c r="J408" s="46" t="e">
        <f>IF(D408=#REF!,IF(C408=#REF!,Calcul_périodes!$AI$24,0))</f>
        <v>#REF!</v>
      </c>
      <c r="K408" s="46" t="e">
        <f t="shared" si="147"/>
        <v>#REF!</v>
      </c>
      <c r="L408" s="47" t="e">
        <f t="shared" si="150"/>
        <v>#REF!</v>
      </c>
      <c r="M408" s="37">
        <v>310</v>
      </c>
      <c r="N408" s="37">
        <v>312</v>
      </c>
      <c r="O408" s="48">
        <f t="shared" si="151"/>
        <v>1444.65</v>
      </c>
      <c r="P408" s="49">
        <v>5556.35</v>
      </c>
      <c r="Q408" s="38" t="s">
        <v>199</v>
      </c>
      <c r="R408" s="37" t="e">
        <f t="shared" si="152"/>
        <v>#REF!</v>
      </c>
      <c r="S408" s="37" t="e">
        <f t="shared" si="164"/>
        <v>#REF!</v>
      </c>
      <c r="T408" s="37" t="e">
        <f t="shared" si="153"/>
        <v>#REF!</v>
      </c>
      <c r="U408" s="37" t="e">
        <f t="shared" si="154"/>
        <v>#REF!</v>
      </c>
      <c r="V408" s="37" t="e">
        <f t="shared" si="155"/>
        <v>#REF!</v>
      </c>
      <c r="W408" s="37" t="e">
        <f t="shared" si="156"/>
        <v>#REF!</v>
      </c>
      <c r="X408" s="37" t="e">
        <f t="shared" si="157"/>
        <v>#REF!</v>
      </c>
      <c r="Y408" s="37" t="e">
        <f t="shared" si="158"/>
        <v>#REF!</v>
      </c>
      <c r="Z408" s="37" t="e">
        <f t="shared" si="159"/>
        <v>#REF!</v>
      </c>
      <c r="AR408" s="41">
        <f t="shared" si="160"/>
        <v>4.630291666666667</v>
      </c>
      <c r="AS408" s="42">
        <f t="shared" si="162"/>
        <v>506</v>
      </c>
      <c r="AT408" s="50">
        <f t="shared" si="161"/>
        <v>2342.92</v>
      </c>
      <c r="AU408" s="50"/>
      <c r="AV408" s="50"/>
      <c r="AW408" s="50"/>
      <c r="AX408" s="50"/>
      <c r="AY408" s="51"/>
    </row>
    <row r="409" spans="1:51" ht="15">
      <c r="A409" s="37">
        <v>3</v>
      </c>
      <c r="B409" s="37">
        <v>0</v>
      </c>
      <c r="C409" s="38" t="s">
        <v>88</v>
      </c>
      <c r="D409" s="37" t="s">
        <v>79</v>
      </c>
      <c r="E409" s="37" t="s">
        <v>24</v>
      </c>
      <c r="F409" s="46" t="e">
        <f>IF(#REF!="","",IF(C409=#REF!,A409*360+B409*30,""))</f>
        <v>#REF!</v>
      </c>
      <c r="G409" s="46" t="e">
        <f t="shared" si="146"/>
        <v>#REF!</v>
      </c>
      <c r="H409" s="46" t="e">
        <f>IF(D409=#REF!,IF(C409=#REF!,Calcul_périodes!$AI$8,0))</f>
        <v>#REF!</v>
      </c>
      <c r="I409" s="46" t="e">
        <f>IF(D409=#REF!,IF(C409=#REF!,Calcul_périodes!$AI$16,0))</f>
        <v>#REF!</v>
      </c>
      <c r="J409" s="46" t="e">
        <f>IF(D409=#REF!,IF(C409=#REF!,Calcul_périodes!$AI$24,0))</f>
        <v>#REF!</v>
      </c>
      <c r="K409" s="46" t="e">
        <f t="shared" si="147"/>
        <v>#REF!</v>
      </c>
      <c r="L409" s="47" t="e">
        <f t="shared" si="150"/>
        <v>#REF!</v>
      </c>
      <c r="M409" s="37">
        <v>323</v>
      </c>
      <c r="N409" s="37">
        <v>314</v>
      </c>
      <c r="O409" s="48">
        <f t="shared" si="151"/>
        <v>1453.91</v>
      </c>
      <c r="P409" s="49">
        <v>5556.35</v>
      </c>
      <c r="Q409" s="38" t="s">
        <v>200</v>
      </c>
      <c r="R409" s="37" t="e">
        <f t="shared" si="152"/>
        <v>#REF!</v>
      </c>
      <c r="S409" s="37" t="e">
        <f t="shared" si="164"/>
        <v>#REF!</v>
      </c>
      <c r="T409" s="37" t="e">
        <f t="shared" si="153"/>
        <v>#REF!</v>
      </c>
      <c r="U409" s="37" t="e">
        <f t="shared" si="154"/>
        <v>#REF!</v>
      </c>
      <c r="V409" s="37" t="e">
        <f t="shared" si="155"/>
        <v>#REF!</v>
      </c>
      <c r="W409" s="37" t="e">
        <f t="shared" si="156"/>
        <v>#REF!</v>
      </c>
      <c r="X409" s="37" t="e">
        <f t="shared" si="157"/>
        <v>#REF!</v>
      </c>
      <c r="Y409" s="37" t="e">
        <f t="shared" si="158"/>
        <v>#REF!</v>
      </c>
      <c r="Z409" s="37" t="e">
        <f t="shared" si="159"/>
        <v>#REF!</v>
      </c>
      <c r="AR409" s="41">
        <f t="shared" si="160"/>
        <v>4.630291666666667</v>
      </c>
      <c r="AS409" s="42">
        <f t="shared" si="162"/>
        <v>507</v>
      </c>
      <c r="AT409" s="50">
        <f t="shared" si="161"/>
        <v>2347.55</v>
      </c>
      <c r="AU409" s="50"/>
      <c r="AV409" s="50"/>
      <c r="AW409" s="50"/>
      <c r="AX409" s="50"/>
      <c r="AY409" s="51"/>
    </row>
    <row r="410" spans="1:51" ht="15">
      <c r="A410" s="37">
        <v>3</v>
      </c>
      <c r="B410" s="37">
        <v>0</v>
      </c>
      <c r="C410" s="38" t="s">
        <v>88</v>
      </c>
      <c r="D410" s="37" t="s">
        <v>79</v>
      </c>
      <c r="E410" s="37" t="s">
        <v>25</v>
      </c>
      <c r="F410" s="46" t="e">
        <f>IF(#REF!="","",IF(C410=#REF!,A410*360+B410*30,""))</f>
        <v>#REF!</v>
      </c>
      <c r="G410" s="46" t="e">
        <f t="shared" si="146"/>
        <v>#REF!</v>
      </c>
      <c r="H410" s="46" t="e">
        <f>IF(D410=#REF!,IF(C410=#REF!,Calcul_périodes!$AI$8,0))</f>
        <v>#REF!</v>
      </c>
      <c r="I410" s="46" t="e">
        <f>IF(D410=#REF!,IF(C410=#REF!,Calcul_périodes!$AI$16,0))</f>
        <v>#REF!</v>
      </c>
      <c r="J410" s="46" t="e">
        <f>IF(D410=#REF!,IF(C410=#REF!,Calcul_périodes!$AI$24,0))</f>
        <v>#REF!</v>
      </c>
      <c r="K410" s="46" t="e">
        <f t="shared" si="147"/>
        <v>#REF!</v>
      </c>
      <c r="L410" s="47" t="e">
        <f t="shared" si="150"/>
        <v>#REF!</v>
      </c>
      <c r="M410" s="37">
        <v>333</v>
      </c>
      <c r="N410" s="37">
        <v>316</v>
      </c>
      <c r="O410" s="48">
        <f t="shared" si="151"/>
        <v>1463.17</v>
      </c>
      <c r="P410" s="49">
        <v>5556.35</v>
      </c>
      <c r="Q410" s="38" t="s">
        <v>201</v>
      </c>
      <c r="R410" s="37" t="e">
        <f t="shared" si="152"/>
        <v>#REF!</v>
      </c>
      <c r="S410" s="37" t="e">
        <f t="shared" si="164"/>
        <v>#REF!</v>
      </c>
      <c r="T410" s="37" t="e">
        <f t="shared" si="153"/>
        <v>#REF!</v>
      </c>
      <c r="U410" s="37" t="e">
        <f t="shared" si="154"/>
        <v>#REF!</v>
      </c>
      <c r="V410" s="37" t="e">
        <f t="shared" si="155"/>
        <v>#REF!</v>
      </c>
      <c r="W410" s="37" t="e">
        <f t="shared" si="156"/>
        <v>#REF!</v>
      </c>
      <c r="X410" s="37" t="e">
        <f t="shared" si="157"/>
        <v>#REF!</v>
      </c>
      <c r="Y410" s="37" t="e">
        <f t="shared" si="158"/>
        <v>#REF!</v>
      </c>
      <c r="Z410" s="37" t="e">
        <f t="shared" si="159"/>
        <v>#REF!</v>
      </c>
      <c r="AR410" s="41">
        <f t="shared" si="160"/>
        <v>4.630291666666667</v>
      </c>
      <c r="AS410" s="42">
        <f t="shared" si="162"/>
        <v>508</v>
      </c>
      <c r="AT410" s="50">
        <f t="shared" si="161"/>
        <v>2352.18</v>
      </c>
      <c r="AU410" s="50"/>
      <c r="AV410" s="50"/>
      <c r="AW410" s="50"/>
      <c r="AX410" s="50"/>
      <c r="AY410" s="51"/>
    </row>
    <row r="411" spans="1:51" ht="15">
      <c r="A411" s="37">
        <v>3</v>
      </c>
      <c r="B411" s="37">
        <v>0</v>
      </c>
      <c r="C411" s="38" t="s">
        <v>88</v>
      </c>
      <c r="D411" s="37" t="s">
        <v>79</v>
      </c>
      <c r="E411" s="37" t="s">
        <v>26</v>
      </c>
      <c r="F411" s="46" t="e">
        <f>IF(#REF!="","",IF(C411=#REF!,A411*360+B411*30,""))</f>
        <v>#REF!</v>
      </c>
      <c r="G411" s="46" t="e">
        <f aca="true" t="shared" si="165" ref="G411:G474">IF(F411="","",G410+F411)</f>
        <v>#REF!</v>
      </c>
      <c r="H411" s="46" t="e">
        <f>IF(D411=#REF!,IF(C411=#REF!,Calcul_périodes!$AI$8,0))</f>
        <v>#REF!</v>
      </c>
      <c r="I411" s="46" t="e">
        <f>IF(D411=#REF!,IF(C411=#REF!,Calcul_périodes!$AI$16,0))</f>
        <v>#REF!</v>
      </c>
      <c r="J411" s="46" t="e">
        <f>IF(D411=#REF!,IF(C411=#REF!,Calcul_périodes!$AI$24,0))</f>
        <v>#REF!</v>
      </c>
      <c r="K411" s="46" t="e">
        <f aca="true" t="shared" si="166" ref="K411:K474">IF(F411="","",H411+I411+J411)</f>
        <v>#REF!</v>
      </c>
      <c r="L411" s="47" t="e">
        <f t="shared" si="150"/>
        <v>#REF!</v>
      </c>
      <c r="M411" s="37">
        <v>347</v>
      </c>
      <c r="N411" s="37">
        <v>325</v>
      </c>
      <c r="O411" s="48">
        <f t="shared" si="151"/>
        <v>1504.84</v>
      </c>
      <c r="P411" s="49">
        <v>5556.35</v>
      </c>
      <c r="Q411" s="38" t="s">
        <v>202</v>
      </c>
      <c r="R411" s="37" t="e">
        <f t="shared" si="152"/>
        <v>#REF!</v>
      </c>
      <c r="S411" s="37" t="e">
        <f t="shared" si="164"/>
        <v>#REF!</v>
      </c>
      <c r="T411" s="37" t="e">
        <f t="shared" si="153"/>
        <v>#REF!</v>
      </c>
      <c r="U411" s="37" t="e">
        <f t="shared" si="154"/>
        <v>#REF!</v>
      </c>
      <c r="V411" s="37" t="e">
        <f t="shared" si="155"/>
        <v>#REF!</v>
      </c>
      <c r="W411" s="37" t="e">
        <f t="shared" si="156"/>
        <v>#REF!</v>
      </c>
      <c r="X411" s="37" t="e">
        <f t="shared" si="157"/>
        <v>#REF!</v>
      </c>
      <c r="Y411" s="37" t="e">
        <f t="shared" si="158"/>
        <v>#REF!</v>
      </c>
      <c r="Z411" s="37" t="e">
        <f t="shared" si="159"/>
        <v>#REF!</v>
      </c>
      <c r="AR411" s="41">
        <f t="shared" si="160"/>
        <v>4.630291666666667</v>
      </c>
      <c r="AS411" s="42">
        <f t="shared" si="162"/>
        <v>509</v>
      </c>
      <c r="AT411" s="50">
        <f t="shared" si="161"/>
        <v>2356.81</v>
      </c>
      <c r="AU411" s="50"/>
      <c r="AV411" s="50"/>
      <c r="AW411" s="50"/>
      <c r="AX411" s="50"/>
      <c r="AY411" s="51"/>
    </row>
    <row r="412" spans="1:51" ht="15">
      <c r="A412" s="37">
        <v>4</v>
      </c>
      <c r="B412" s="37">
        <v>0</v>
      </c>
      <c r="C412" s="38" t="s">
        <v>88</v>
      </c>
      <c r="D412" s="37" t="s">
        <v>79</v>
      </c>
      <c r="E412" s="37" t="s">
        <v>27</v>
      </c>
      <c r="F412" s="46" t="e">
        <f>IF(#REF!="","",IF(C412=#REF!,A412*360+B412*30,""))</f>
        <v>#REF!</v>
      </c>
      <c r="G412" s="46" t="e">
        <f t="shared" si="165"/>
        <v>#REF!</v>
      </c>
      <c r="H412" s="46" t="e">
        <f>IF(D412=#REF!,IF(C412=#REF!,Calcul_périodes!$AI$8,0))</f>
        <v>#REF!</v>
      </c>
      <c r="I412" s="46" t="e">
        <f>IF(D412=#REF!,IF(C412=#REF!,Calcul_périodes!$AI$16,0))</f>
        <v>#REF!</v>
      </c>
      <c r="J412" s="46" t="e">
        <f>IF(D412=#REF!,IF(C412=#REF!,Calcul_périodes!$AI$24,0))</f>
        <v>#REF!</v>
      </c>
      <c r="K412" s="46" t="e">
        <f t="shared" si="166"/>
        <v>#REF!</v>
      </c>
      <c r="L412" s="47" t="e">
        <f t="shared" si="150"/>
        <v>#REF!</v>
      </c>
      <c r="M412" s="37">
        <v>360</v>
      </c>
      <c r="N412" s="37">
        <v>335</v>
      </c>
      <c r="O412" s="48">
        <f t="shared" si="151"/>
        <v>1551.14</v>
      </c>
      <c r="P412" s="49">
        <v>5556.35</v>
      </c>
      <c r="Q412" s="38" t="s">
        <v>203</v>
      </c>
      <c r="R412" s="37" t="e">
        <f t="shared" si="152"/>
        <v>#REF!</v>
      </c>
      <c r="S412" s="37" t="e">
        <f t="shared" si="164"/>
        <v>#REF!</v>
      </c>
      <c r="T412" s="37" t="e">
        <f t="shared" si="153"/>
        <v>#REF!</v>
      </c>
      <c r="U412" s="37" t="e">
        <f t="shared" si="154"/>
        <v>#REF!</v>
      </c>
      <c r="V412" s="37" t="e">
        <f t="shared" si="155"/>
        <v>#REF!</v>
      </c>
      <c r="W412" s="37" t="e">
        <f t="shared" si="156"/>
        <v>#REF!</v>
      </c>
      <c r="X412" s="37" t="e">
        <f t="shared" si="157"/>
        <v>#REF!</v>
      </c>
      <c r="Y412" s="37" t="e">
        <f t="shared" si="158"/>
        <v>#REF!</v>
      </c>
      <c r="Z412" s="37" t="e">
        <f t="shared" si="159"/>
        <v>#REF!</v>
      </c>
      <c r="AR412" s="41">
        <f t="shared" si="160"/>
        <v>4.630291666666667</v>
      </c>
      <c r="AS412" s="42">
        <f t="shared" si="162"/>
        <v>510</v>
      </c>
      <c r="AT412" s="50">
        <f t="shared" si="161"/>
        <v>2361.44</v>
      </c>
      <c r="AU412" s="50"/>
      <c r="AV412" s="50"/>
      <c r="AW412" s="50"/>
      <c r="AX412" s="50"/>
      <c r="AY412" s="51"/>
    </row>
    <row r="413" spans="1:51" ht="15">
      <c r="A413" s="37">
        <v>4</v>
      </c>
      <c r="B413" s="37">
        <v>0</v>
      </c>
      <c r="C413" s="38" t="s">
        <v>88</v>
      </c>
      <c r="D413" s="37" t="s">
        <v>79</v>
      </c>
      <c r="E413" s="37" t="s">
        <v>28</v>
      </c>
      <c r="F413" s="46" t="e">
        <f>IF(#REF!="","",IF(C413=#REF!,A413*360+B413*30,""))</f>
        <v>#REF!</v>
      </c>
      <c r="G413" s="46" t="e">
        <f t="shared" si="165"/>
        <v>#REF!</v>
      </c>
      <c r="H413" s="46" t="e">
        <f>IF(D413=#REF!,IF(C413=#REF!,Calcul_périodes!$AI$8,0))</f>
        <v>#REF!</v>
      </c>
      <c r="I413" s="46" t="e">
        <f>IF(D413=#REF!,IF(C413=#REF!,Calcul_périodes!$AI$16,0))</f>
        <v>#REF!</v>
      </c>
      <c r="J413" s="46" t="e">
        <f>IF(D413=#REF!,IF(C413=#REF!,Calcul_périodes!$AI$24,0))</f>
        <v>#REF!</v>
      </c>
      <c r="K413" s="46" t="e">
        <f t="shared" si="166"/>
        <v>#REF!</v>
      </c>
      <c r="L413" s="47" t="e">
        <f t="shared" si="150"/>
        <v>#REF!</v>
      </c>
      <c r="M413" s="37">
        <v>374</v>
      </c>
      <c r="N413" s="37">
        <v>345</v>
      </c>
      <c r="O413" s="48">
        <f t="shared" si="151"/>
        <v>1597.45</v>
      </c>
      <c r="P413" s="49">
        <v>5556.35</v>
      </c>
      <c r="Q413" s="38" t="s">
        <v>204</v>
      </c>
      <c r="R413" s="37" t="e">
        <f t="shared" si="152"/>
        <v>#REF!</v>
      </c>
      <c r="S413" s="37" t="e">
        <f t="shared" si="164"/>
        <v>#REF!</v>
      </c>
      <c r="T413" s="37" t="e">
        <f t="shared" si="153"/>
        <v>#REF!</v>
      </c>
      <c r="U413" s="37" t="e">
        <f t="shared" si="154"/>
        <v>#REF!</v>
      </c>
      <c r="V413" s="37" t="e">
        <f t="shared" si="155"/>
        <v>#REF!</v>
      </c>
      <c r="W413" s="37" t="e">
        <f t="shared" si="156"/>
        <v>#REF!</v>
      </c>
      <c r="X413" s="37" t="e">
        <f t="shared" si="157"/>
        <v>#REF!</v>
      </c>
      <c r="Y413" s="37" t="e">
        <f t="shared" si="158"/>
        <v>#REF!</v>
      </c>
      <c r="Z413" s="37" t="e">
        <f t="shared" si="159"/>
        <v>#REF!</v>
      </c>
      <c r="AR413" s="41">
        <f t="shared" si="160"/>
        <v>4.630291666666667</v>
      </c>
      <c r="AS413" s="42">
        <f t="shared" si="162"/>
        <v>511</v>
      </c>
      <c r="AT413" s="50">
        <f t="shared" si="161"/>
        <v>2366.07</v>
      </c>
      <c r="AU413" s="50"/>
      <c r="AV413" s="50"/>
      <c r="AW413" s="50"/>
      <c r="AX413" s="50"/>
      <c r="AY413" s="51"/>
    </row>
    <row r="414" spans="1:51" ht="15">
      <c r="A414" s="37">
        <v>4</v>
      </c>
      <c r="B414" s="37">
        <v>0</v>
      </c>
      <c r="C414" s="38" t="s">
        <v>88</v>
      </c>
      <c r="D414" s="37" t="s">
        <v>79</v>
      </c>
      <c r="E414" s="37" t="s">
        <v>29</v>
      </c>
      <c r="F414" s="46" t="e">
        <f>IF(#REF!="","",IF(C414=#REF!,A414*360+B414*30,""))</f>
        <v>#REF!</v>
      </c>
      <c r="G414" s="46" t="e">
        <f t="shared" si="165"/>
        <v>#REF!</v>
      </c>
      <c r="H414" s="46" t="e">
        <f>IF(D414=#REF!,IF(C414=#REF!,Calcul_périodes!$AI$8,0))</f>
        <v>#REF!</v>
      </c>
      <c r="I414" s="46" t="e">
        <f>IF(D414=#REF!,IF(C414=#REF!,Calcul_périodes!$AI$16,0))</f>
        <v>#REF!</v>
      </c>
      <c r="J414" s="46" t="e">
        <f>IF(D414=#REF!,IF(C414=#REF!,Calcul_périodes!$AI$24,0))</f>
        <v>#REF!</v>
      </c>
      <c r="K414" s="46" t="e">
        <f t="shared" si="166"/>
        <v>#REF!</v>
      </c>
      <c r="L414" s="47" t="e">
        <f t="shared" si="150"/>
        <v>#REF!</v>
      </c>
      <c r="M414" s="37">
        <v>389</v>
      </c>
      <c r="N414" s="37">
        <v>356</v>
      </c>
      <c r="O414" s="48">
        <f t="shared" si="151"/>
        <v>1648.38</v>
      </c>
      <c r="P414" s="49">
        <v>5556.35</v>
      </c>
      <c r="Q414" s="38" t="s">
        <v>205</v>
      </c>
      <c r="R414" s="37" t="e">
        <f t="shared" si="152"/>
        <v>#REF!</v>
      </c>
      <c r="S414" s="37" t="e">
        <f t="shared" si="164"/>
        <v>#REF!</v>
      </c>
      <c r="T414" s="37" t="e">
        <f t="shared" si="153"/>
        <v>#REF!</v>
      </c>
      <c r="U414" s="37" t="e">
        <f t="shared" si="154"/>
        <v>#REF!</v>
      </c>
      <c r="V414" s="37" t="e">
        <f t="shared" si="155"/>
        <v>#REF!</v>
      </c>
      <c r="W414" s="37" t="e">
        <f t="shared" si="156"/>
        <v>#REF!</v>
      </c>
      <c r="X414" s="37" t="e">
        <f t="shared" si="157"/>
        <v>#REF!</v>
      </c>
      <c r="Y414" s="37" t="e">
        <f t="shared" si="158"/>
        <v>#REF!</v>
      </c>
      <c r="Z414" s="37" t="e">
        <f t="shared" si="159"/>
        <v>#REF!</v>
      </c>
      <c r="AR414" s="41">
        <f t="shared" si="160"/>
        <v>4.630291666666667</v>
      </c>
      <c r="AS414" s="42">
        <f t="shared" si="162"/>
        <v>512</v>
      </c>
      <c r="AT414" s="50">
        <f t="shared" si="161"/>
        <v>2370.7</v>
      </c>
      <c r="AU414" s="50"/>
      <c r="AV414" s="50"/>
      <c r="AW414" s="50"/>
      <c r="AX414" s="50"/>
      <c r="AY414" s="51"/>
    </row>
    <row r="415" spans="1:51" ht="15">
      <c r="A415" s="37">
        <v>4</v>
      </c>
      <c r="B415" s="37">
        <v>0</v>
      </c>
      <c r="C415" s="38" t="s">
        <v>88</v>
      </c>
      <c r="D415" s="37" t="s">
        <v>79</v>
      </c>
      <c r="E415" s="37" t="s">
        <v>30</v>
      </c>
      <c r="F415" s="46" t="e">
        <f>IF(#REF!="","",IF(C415=#REF!,A415*360+B415*30,""))</f>
        <v>#REF!</v>
      </c>
      <c r="G415" s="46" t="e">
        <f t="shared" si="165"/>
        <v>#REF!</v>
      </c>
      <c r="H415" s="46" t="e">
        <f>IF(D415=#REF!,IF(C415=#REF!,Calcul_périodes!$AI$8,0))</f>
        <v>#REF!</v>
      </c>
      <c r="I415" s="46" t="e">
        <f>IF(D415=#REF!,IF(C415=#REF!,Calcul_périodes!$AI$16,0))</f>
        <v>#REF!</v>
      </c>
      <c r="J415" s="46" t="e">
        <f>IF(D415=#REF!,IF(C415=#REF!,Calcul_périodes!$AI$24,0))</f>
        <v>#REF!</v>
      </c>
      <c r="K415" s="46" t="e">
        <f t="shared" si="166"/>
        <v>#REF!</v>
      </c>
      <c r="L415" s="47" t="e">
        <f t="shared" si="150"/>
        <v>#REF!</v>
      </c>
      <c r="M415" s="37">
        <v>413</v>
      </c>
      <c r="N415" s="37">
        <v>369</v>
      </c>
      <c r="O415" s="48">
        <f t="shared" si="151"/>
        <v>1708.57</v>
      </c>
      <c r="P415" s="49">
        <v>5556.35</v>
      </c>
      <c r="Q415" s="38" t="s">
        <v>206</v>
      </c>
      <c r="R415" s="37" t="e">
        <f t="shared" si="152"/>
        <v>#REF!</v>
      </c>
      <c r="S415" s="37" t="e">
        <f t="shared" si="164"/>
        <v>#REF!</v>
      </c>
      <c r="T415" s="37" t="e">
        <f t="shared" si="153"/>
        <v>#REF!</v>
      </c>
      <c r="U415" s="37" t="e">
        <f t="shared" si="154"/>
        <v>#REF!</v>
      </c>
      <c r="V415" s="37" t="e">
        <f t="shared" si="155"/>
        <v>#REF!</v>
      </c>
      <c r="W415" s="37" t="e">
        <f t="shared" si="156"/>
        <v>#REF!</v>
      </c>
      <c r="X415" s="37" t="e">
        <f t="shared" si="157"/>
        <v>#REF!</v>
      </c>
      <c r="Y415" s="37" t="e">
        <f t="shared" si="158"/>
        <v>#REF!</v>
      </c>
      <c r="Z415" s="37" t="e">
        <f t="shared" si="159"/>
        <v>#REF!</v>
      </c>
      <c r="AR415" s="41">
        <f t="shared" si="160"/>
        <v>4.630291666666667</v>
      </c>
      <c r="AS415" s="42">
        <f t="shared" si="162"/>
        <v>513</v>
      </c>
      <c r="AT415" s="50">
        <f t="shared" si="161"/>
        <v>2375.33</v>
      </c>
      <c r="AU415" s="50"/>
      <c r="AV415" s="50"/>
      <c r="AW415" s="50"/>
      <c r="AX415" s="50"/>
      <c r="AY415" s="51"/>
    </row>
    <row r="416" spans="1:51" ht="15">
      <c r="A416" s="37">
        <v>0</v>
      </c>
      <c r="B416" s="37">
        <v>0</v>
      </c>
      <c r="C416" s="38" t="s">
        <v>89</v>
      </c>
      <c r="D416" s="37" t="s">
        <v>79</v>
      </c>
      <c r="E416" s="37" t="s">
        <v>32</v>
      </c>
      <c r="F416" s="46" t="e">
        <f>IF(#REF!="","",IF(C416=#REF!,A416*360+B416*30,""))</f>
        <v>#REF!</v>
      </c>
      <c r="G416" s="46" t="e">
        <f>F416</f>
        <v>#REF!</v>
      </c>
      <c r="H416" s="46" t="e">
        <f>IF(D416=#REF!,IF(C416=#REF!,Calcul_périodes!$AI$8,0))</f>
        <v>#REF!</v>
      </c>
      <c r="I416" s="46" t="e">
        <f>IF(D416=#REF!,IF(C416=#REF!,Calcul_périodes!$AI$16,0))</f>
        <v>#REF!</v>
      </c>
      <c r="J416" s="46" t="e">
        <f>IF(D416=#REF!,IF(C416=#REF!,Calcul_périodes!$AI$24,0))</f>
        <v>#REF!</v>
      </c>
      <c r="K416" s="46" t="e">
        <f t="shared" si="166"/>
        <v>#REF!</v>
      </c>
      <c r="L416" s="47" t="e">
        <f t="shared" si="150"/>
        <v>#REF!</v>
      </c>
      <c r="M416" s="37">
        <v>297</v>
      </c>
      <c r="N416" s="37">
        <v>308</v>
      </c>
      <c r="O416" s="48">
        <f t="shared" si="151"/>
        <v>1426.12</v>
      </c>
      <c r="P416" s="49">
        <v>5556.35</v>
      </c>
      <c r="Q416" s="38" t="s">
        <v>196</v>
      </c>
      <c r="R416" s="37" t="e">
        <f t="shared" si="152"/>
        <v>#REF!</v>
      </c>
      <c r="S416" s="37" t="e">
        <f>IF(R416="OUI",IF(K416&gt;=360,K416-L416,IF(K416&lt;360,K416,0)))</f>
        <v>#REF!</v>
      </c>
      <c r="T416" s="37" t="e">
        <f t="shared" si="153"/>
        <v>#REF!</v>
      </c>
      <c r="U416" s="37" t="e">
        <f t="shared" si="154"/>
        <v>#REF!</v>
      </c>
      <c r="V416" s="37" t="e">
        <f t="shared" si="155"/>
        <v>#REF!</v>
      </c>
      <c r="W416" s="37" t="e">
        <f t="shared" si="156"/>
        <v>#REF!</v>
      </c>
      <c r="X416" s="37" t="e">
        <f t="shared" si="157"/>
        <v>#REF!</v>
      </c>
      <c r="Y416" s="37" t="e">
        <f t="shared" si="158"/>
        <v>#REF!</v>
      </c>
      <c r="Z416" s="37" t="e">
        <f t="shared" si="159"/>
        <v>#REF!</v>
      </c>
      <c r="AR416" s="41">
        <f t="shared" si="160"/>
        <v>4.630291666666667</v>
      </c>
      <c r="AS416" s="42">
        <f t="shared" si="162"/>
        <v>514</v>
      </c>
      <c r="AT416" s="50">
        <f t="shared" si="161"/>
        <v>2379.96</v>
      </c>
      <c r="AU416" s="50"/>
      <c r="AV416" s="50"/>
      <c r="AW416" s="50"/>
      <c r="AX416" s="50"/>
      <c r="AY416" s="51"/>
    </row>
    <row r="417" spans="1:51" ht="15">
      <c r="A417" s="37">
        <v>1</v>
      </c>
      <c r="B417" s="37">
        <v>0</v>
      </c>
      <c r="C417" s="38" t="s">
        <v>89</v>
      </c>
      <c r="D417" s="37" t="s">
        <v>79</v>
      </c>
      <c r="E417" s="37" t="s">
        <v>21</v>
      </c>
      <c r="F417" s="46" t="e">
        <f>IF(#REF!="","",IF(C417=#REF!,A417*360+B417*30,""))</f>
        <v>#REF!</v>
      </c>
      <c r="G417" s="46" t="e">
        <f t="shared" si="165"/>
        <v>#REF!</v>
      </c>
      <c r="H417" s="46" t="e">
        <f>IF(D417=#REF!,IF(C417=#REF!,Calcul_périodes!$AI$8,0))</f>
        <v>#REF!</v>
      </c>
      <c r="I417" s="46" t="e">
        <f>IF(D417=#REF!,IF(C417=#REF!,Calcul_périodes!$AI$16,0))</f>
        <v>#REF!</v>
      </c>
      <c r="J417" s="46" t="e">
        <f>IF(D417=#REF!,IF(C417=#REF!,Calcul_périodes!$AI$24,0))</f>
        <v>#REF!</v>
      </c>
      <c r="K417" s="46" t="e">
        <f t="shared" si="166"/>
        <v>#REF!</v>
      </c>
      <c r="L417" s="47" t="e">
        <f t="shared" si="150"/>
        <v>#REF!</v>
      </c>
      <c r="M417" s="37">
        <v>298</v>
      </c>
      <c r="N417" s="37">
        <v>309</v>
      </c>
      <c r="O417" s="48">
        <f t="shared" si="151"/>
        <v>1430.76</v>
      </c>
      <c r="P417" s="49">
        <v>5556.35</v>
      </c>
      <c r="Q417" s="38" t="s">
        <v>197</v>
      </c>
      <c r="R417" s="37" t="e">
        <f t="shared" si="152"/>
        <v>#REF!</v>
      </c>
      <c r="S417" s="37" t="e">
        <f aca="true" t="shared" si="167" ref="S417:S426">IF(R417="OUI",IF(K417&gt;=360,K417-L417,IF(K417&lt;360,K417,0)))</f>
        <v>#REF!</v>
      </c>
      <c r="T417" s="37" t="e">
        <f t="shared" si="153"/>
        <v>#REF!</v>
      </c>
      <c r="U417" s="37" t="e">
        <f t="shared" si="154"/>
        <v>#REF!</v>
      </c>
      <c r="V417" s="37" t="e">
        <f t="shared" si="155"/>
        <v>#REF!</v>
      </c>
      <c r="W417" s="37" t="e">
        <f t="shared" si="156"/>
        <v>#REF!</v>
      </c>
      <c r="X417" s="37" t="e">
        <f t="shared" si="157"/>
        <v>#REF!</v>
      </c>
      <c r="Y417" s="37" t="e">
        <f t="shared" si="158"/>
        <v>#REF!</v>
      </c>
      <c r="Z417" s="37" t="e">
        <f t="shared" si="159"/>
        <v>#REF!</v>
      </c>
      <c r="AR417" s="41">
        <f t="shared" si="160"/>
        <v>4.630291666666667</v>
      </c>
      <c r="AS417" s="42">
        <f t="shared" si="162"/>
        <v>515</v>
      </c>
      <c r="AT417" s="50">
        <f t="shared" si="161"/>
        <v>2384.6</v>
      </c>
      <c r="AU417" s="50"/>
      <c r="AV417" s="50"/>
      <c r="AW417" s="50"/>
      <c r="AX417" s="50"/>
      <c r="AY417" s="51"/>
    </row>
    <row r="418" spans="1:51" ht="15">
      <c r="A418" s="37">
        <v>2</v>
      </c>
      <c r="B418" s="37">
        <v>0</v>
      </c>
      <c r="C418" s="38" t="s">
        <v>89</v>
      </c>
      <c r="D418" s="37" t="s">
        <v>79</v>
      </c>
      <c r="E418" s="37" t="s">
        <v>22</v>
      </c>
      <c r="F418" s="46" t="e">
        <f>IF(#REF!="","",IF(C418=#REF!,A418*360+B418*30,""))</f>
        <v>#REF!</v>
      </c>
      <c r="G418" s="46" t="e">
        <f t="shared" si="165"/>
        <v>#REF!</v>
      </c>
      <c r="H418" s="46" t="e">
        <f>IF(D418=#REF!,IF(C418=#REF!,Calcul_périodes!$AI$8,0))</f>
        <v>#REF!</v>
      </c>
      <c r="I418" s="46" t="e">
        <f>IF(D418=#REF!,IF(C418=#REF!,Calcul_périodes!$AI$16,0))</f>
        <v>#REF!</v>
      </c>
      <c r="J418" s="46" t="e">
        <f>IF(D418=#REF!,IF(C418=#REF!,Calcul_périodes!$AI$24,0))</f>
        <v>#REF!</v>
      </c>
      <c r="K418" s="46" t="e">
        <f t="shared" si="166"/>
        <v>#REF!</v>
      </c>
      <c r="L418" s="47" t="e">
        <f t="shared" si="150"/>
        <v>#REF!</v>
      </c>
      <c r="M418" s="37">
        <v>299</v>
      </c>
      <c r="N418" s="37">
        <v>310</v>
      </c>
      <c r="O418" s="48">
        <f t="shared" si="151"/>
        <v>1435.39</v>
      </c>
      <c r="P418" s="49">
        <v>5556.35</v>
      </c>
      <c r="Q418" s="38" t="s">
        <v>198</v>
      </c>
      <c r="R418" s="37" t="e">
        <f t="shared" si="152"/>
        <v>#REF!</v>
      </c>
      <c r="S418" s="37" t="e">
        <f t="shared" si="167"/>
        <v>#REF!</v>
      </c>
      <c r="T418" s="37" t="e">
        <f t="shared" si="153"/>
        <v>#REF!</v>
      </c>
      <c r="U418" s="37" t="e">
        <f t="shared" si="154"/>
        <v>#REF!</v>
      </c>
      <c r="V418" s="37" t="e">
        <f t="shared" si="155"/>
        <v>#REF!</v>
      </c>
      <c r="W418" s="37" t="e">
        <f t="shared" si="156"/>
        <v>#REF!</v>
      </c>
      <c r="X418" s="37" t="e">
        <f t="shared" si="157"/>
        <v>#REF!</v>
      </c>
      <c r="Y418" s="37" t="e">
        <f t="shared" si="158"/>
        <v>#REF!</v>
      </c>
      <c r="Z418" s="37" t="e">
        <f t="shared" si="159"/>
        <v>#REF!</v>
      </c>
      <c r="AR418" s="41">
        <f t="shared" si="160"/>
        <v>4.630291666666667</v>
      </c>
      <c r="AS418" s="42">
        <f t="shared" si="162"/>
        <v>516</v>
      </c>
      <c r="AT418" s="50">
        <f t="shared" si="161"/>
        <v>2389.23</v>
      </c>
      <c r="AU418" s="50"/>
      <c r="AV418" s="50"/>
      <c r="AW418" s="50"/>
      <c r="AX418" s="50"/>
      <c r="AY418" s="51"/>
    </row>
    <row r="419" spans="1:51" ht="15">
      <c r="A419" s="37">
        <v>2</v>
      </c>
      <c r="B419" s="37">
        <v>0</v>
      </c>
      <c r="C419" s="38" t="s">
        <v>89</v>
      </c>
      <c r="D419" s="37" t="s">
        <v>79</v>
      </c>
      <c r="E419" s="37" t="s">
        <v>23</v>
      </c>
      <c r="F419" s="46" t="e">
        <f>IF(#REF!="","",IF(C419=#REF!,A419*360+B419*30,""))</f>
        <v>#REF!</v>
      </c>
      <c r="G419" s="46" t="e">
        <f t="shared" si="165"/>
        <v>#REF!</v>
      </c>
      <c r="H419" s="46" t="e">
        <f>IF(D419=#REF!,IF(C419=#REF!,Calcul_périodes!$AI$8,0))</f>
        <v>#REF!</v>
      </c>
      <c r="I419" s="46" t="e">
        <f>IF(D419=#REF!,IF(C419=#REF!,Calcul_périodes!$AI$16,0))</f>
        <v>#REF!</v>
      </c>
      <c r="J419" s="46" t="e">
        <f>IF(D419=#REF!,IF(C419=#REF!,Calcul_périodes!$AI$24,0))</f>
        <v>#REF!</v>
      </c>
      <c r="K419" s="46" t="e">
        <f t="shared" si="166"/>
        <v>#REF!</v>
      </c>
      <c r="L419" s="47" t="e">
        <f t="shared" si="150"/>
        <v>#REF!</v>
      </c>
      <c r="M419" s="37">
        <v>303</v>
      </c>
      <c r="N419" s="37">
        <v>311</v>
      </c>
      <c r="O419" s="48">
        <f t="shared" si="151"/>
        <v>1440.02</v>
      </c>
      <c r="P419" s="49">
        <v>5556.35</v>
      </c>
      <c r="Q419" s="38" t="s">
        <v>199</v>
      </c>
      <c r="R419" s="37" t="e">
        <f t="shared" si="152"/>
        <v>#REF!</v>
      </c>
      <c r="S419" s="37" t="e">
        <f t="shared" si="167"/>
        <v>#REF!</v>
      </c>
      <c r="T419" s="37" t="e">
        <f t="shared" si="153"/>
        <v>#REF!</v>
      </c>
      <c r="U419" s="37" t="e">
        <f t="shared" si="154"/>
        <v>#REF!</v>
      </c>
      <c r="V419" s="37" t="e">
        <f t="shared" si="155"/>
        <v>#REF!</v>
      </c>
      <c r="W419" s="37" t="e">
        <f t="shared" si="156"/>
        <v>#REF!</v>
      </c>
      <c r="X419" s="37" t="e">
        <f t="shared" si="157"/>
        <v>#REF!</v>
      </c>
      <c r="Y419" s="37" t="e">
        <f t="shared" si="158"/>
        <v>#REF!</v>
      </c>
      <c r="Z419" s="37" t="e">
        <f t="shared" si="159"/>
        <v>#REF!</v>
      </c>
      <c r="AR419" s="41">
        <f t="shared" si="160"/>
        <v>4.630291666666667</v>
      </c>
      <c r="AS419" s="42">
        <f t="shared" si="162"/>
        <v>517</v>
      </c>
      <c r="AT419" s="50">
        <f t="shared" si="161"/>
        <v>2393.86</v>
      </c>
      <c r="AU419" s="50"/>
      <c r="AV419" s="50"/>
      <c r="AW419" s="50"/>
      <c r="AX419" s="50"/>
      <c r="AY419" s="51"/>
    </row>
    <row r="420" spans="1:51" ht="15">
      <c r="A420" s="37">
        <v>3</v>
      </c>
      <c r="B420" s="37">
        <v>0</v>
      </c>
      <c r="C420" s="38" t="s">
        <v>89</v>
      </c>
      <c r="D420" s="37" t="s">
        <v>79</v>
      </c>
      <c r="E420" s="37" t="s">
        <v>24</v>
      </c>
      <c r="F420" s="46" t="e">
        <f>IF(#REF!="","",IF(C420=#REF!,A420*360+B420*30,""))</f>
        <v>#REF!</v>
      </c>
      <c r="G420" s="46" t="e">
        <f t="shared" si="165"/>
        <v>#REF!</v>
      </c>
      <c r="H420" s="46" t="e">
        <f>IF(D420=#REF!,IF(C420=#REF!,Calcul_périodes!$AI$8,0))</f>
        <v>#REF!</v>
      </c>
      <c r="I420" s="46" t="e">
        <f>IF(D420=#REF!,IF(C420=#REF!,Calcul_périodes!$AI$16,0))</f>
        <v>#REF!</v>
      </c>
      <c r="J420" s="46" t="e">
        <f>IF(D420=#REF!,IF(C420=#REF!,Calcul_périodes!$AI$24,0))</f>
        <v>#REF!</v>
      </c>
      <c r="K420" s="46" t="e">
        <f t="shared" si="166"/>
        <v>#REF!</v>
      </c>
      <c r="L420" s="47" t="e">
        <f t="shared" si="150"/>
        <v>#REF!</v>
      </c>
      <c r="M420" s="37">
        <v>310</v>
      </c>
      <c r="N420" s="37">
        <v>312</v>
      </c>
      <c r="O420" s="48">
        <f t="shared" si="151"/>
        <v>1444.65</v>
      </c>
      <c r="P420" s="49">
        <v>5556.35</v>
      </c>
      <c r="Q420" s="38" t="s">
        <v>200</v>
      </c>
      <c r="R420" s="37" t="e">
        <f t="shared" si="152"/>
        <v>#REF!</v>
      </c>
      <c r="S420" s="37" t="e">
        <f t="shared" si="167"/>
        <v>#REF!</v>
      </c>
      <c r="T420" s="37" t="e">
        <f t="shared" si="153"/>
        <v>#REF!</v>
      </c>
      <c r="U420" s="37" t="e">
        <f t="shared" si="154"/>
        <v>#REF!</v>
      </c>
      <c r="V420" s="37" t="e">
        <f t="shared" si="155"/>
        <v>#REF!</v>
      </c>
      <c r="W420" s="37" t="e">
        <f t="shared" si="156"/>
        <v>#REF!</v>
      </c>
      <c r="X420" s="37" t="e">
        <f t="shared" si="157"/>
        <v>#REF!</v>
      </c>
      <c r="Y420" s="37" t="e">
        <f t="shared" si="158"/>
        <v>#REF!</v>
      </c>
      <c r="Z420" s="37" t="e">
        <f t="shared" si="159"/>
        <v>#REF!</v>
      </c>
      <c r="AR420" s="41">
        <f t="shared" si="160"/>
        <v>4.630291666666667</v>
      </c>
      <c r="AS420" s="42">
        <f t="shared" si="162"/>
        <v>518</v>
      </c>
      <c r="AT420" s="50">
        <f t="shared" si="161"/>
        <v>2398.49</v>
      </c>
      <c r="AU420" s="50"/>
      <c r="AV420" s="50"/>
      <c r="AW420" s="50"/>
      <c r="AX420" s="50"/>
      <c r="AY420" s="51"/>
    </row>
    <row r="421" spans="1:51" ht="15">
      <c r="A421" s="37">
        <v>3</v>
      </c>
      <c r="B421" s="37">
        <v>0</v>
      </c>
      <c r="C421" s="38" t="s">
        <v>89</v>
      </c>
      <c r="D421" s="37" t="s">
        <v>79</v>
      </c>
      <c r="E421" s="37" t="s">
        <v>25</v>
      </c>
      <c r="F421" s="46" t="e">
        <f>IF(#REF!="","",IF(C421=#REF!,A421*360+B421*30,""))</f>
        <v>#REF!</v>
      </c>
      <c r="G421" s="46" t="e">
        <f t="shared" si="165"/>
        <v>#REF!</v>
      </c>
      <c r="H421" s="46" t="e">
        <f>IF(D421=#REF!,IF(C421=#REF!,Calcul_périodes!$AI$8,0))</f>
        <v>#REF!</v>
      </c>
      <c r="I421" s="46" t="e">
        <f>IF(D421=#REF!,IF(C421=#REF!,Calcul_périodes!$AI$16,0))</f>
        <v>#REF!</v>
      </c>
      <c r="J421" s="46" t="e">
        <f>IF(D421=#REF!,IF(C421=#REF!,Calcul_périodes!$AI$24,0))</f>
        <v>#REF!</v>
      </c>
      <c r="K421" s="46" t="e">
        <f t="shared" si="166"/>
        <v>#REF!</v>
      </c>
      <c r="L421" s="47" t="e">
        <f t="shared" si="150"/>
        <v>#REF!</v>
      </c>
      <c r="M421" s="37">
        <v>318</v>
      </c>
      <c r="N421" s="37">
        <v>313</v>
      </c>
      <c r="O421" s="48">
        <f t="shared" si="151"/>
        <v>1449.28</v>
      </c>
      <c r="P421" s="49">
        <v>5556.35</v>
      </c>
      <c r="Q421" s="38" t="s">
        <v>201</v>
      </c>
      <c r="R421" s="37" t="e">
        <f t="shared" si="152"/>
        <v>#REF!</v>
      </c>
      <c r="S421" s="37" t="e">
        <f t="shared" si="167"/>
        <v>#REF!</v>
      </c>
      <c r="T421" s="37" t="e">
        <f t="shared" si="153"/>
        <v>#REF!</v>
      </c>
      <c r="U421" s="37" t="e">
        <f t="shared" si="154"/>
        <v>#REF!</v>
      </c>
      <c r="V421" s="37" t="e">
        <f t="shared" si="155"/>
        <v>#REF!</v>
      </c>
      <c r="W421" s="37" t="e">
        <f t="shared" si="156"/>
        <v>#REF!</v>
      </c>
      <c r="X421" s="37" t="e">
        <f t="shared" si="157"/>
        <v>#REF!</v>
      </c>
      <c r="Y421" s="37" t="e">
        <f t="shared" si="158"/>
        <v>#REF!</v>
      </c>
      <c r="Z421" s="37" t="e">
        <f t="shared" si="159"/>
        <v>#REF!</v>
      </c>
      <c r="AR421" s="41">
        <f t="shared" si="160"/>
        <v>4.630291666666667</v>
      </c>
      <c r="AS421" s="42">
        <f t="shared" si="162"/>
        <v>519</v>
      </c>
      <c r="AT421" s="50">
        <f t="shared" si="161"/>
        <v>2403.12</v>
      </c>
      <c r="AU421" s="50"/>
      <c r="AV421" s="50"/>
      <c r="AW421" s="50"/>
      <c r="AX421" s="50"/>
      <c r="AY421" s="51"/>
    </row>
    <row r="422" spans="1:51" ht="15">
      <c r="A422" s="37">
        <v>3</v>
      </c>
      <c r="B422" s="37">
        <v>0</v>
      </c>
      <c r="C422" s="38" t="s">
        <v>89</v>
      </c>
      <c r="D422" s="37" t="s">
        <v>79</v>
      </c>
      <c r="E422" s="37" t="s">
        <v>26</v>
      </c>
      <c r="F422" s="46" t="e">
        <f>IF(#REF!="","",IF(C422=#REF!,A422*360+B422*30,""))</f>
        <v>#REF!</v>
      </c>
      <c r="G422" s="46" t="e">
        <f t="shared" si="165"/>
        <v>#REF!</v>
      </c>
      <c r="H422" s="46" t="e">
        <f>IF(D422=#REF!,IF(C422=#REF!,Calcul_périodes!$AI$8,0))</f>
        <v>#REF!</v>
      </c>
      <c r="I422" s="46" t="e">
        <f>IF(D422=#REF!,IF(C422=#REF!,Calcul_périodes!$AI$16,0))</f>
        <v>#REF!</v>
      </c>
      <c r="J422" s="46" t="e">
        <f>IF(D422=#REF!,IF(C422=#REF!,Calcul_périodes!$AI$24,0))</f>
        <v>#REF!</v>
      </c>
      <c r="K422" s="46" t="e">
        <f t="shared" si="166"/>
        <v>#REF!</v>
      </c>
      <c r="L422" s="47" t="e">
        <f t="shared" si="150"/>
        <v>#REF!</v>
      </c>
      <c r="M422" s="37">
        <v>328</v>
      </c>
      <c r="N422" s="37">
        <v>315</v>
      </c>
      <c r="O422" s="48">
        <f t="shared" si="151"/>
        <v>1458.54</v>
      </c>
      <c r="P422" s="49">
        <v>5556.35</v>
      </c>
      <c r="Q422" s="38" t="s">
        <v>202</v>
      </c>
      <c r="R422" s="37" t="e">
        <f t="shared" si="152"/>
        <v>#REF!</v>
      </c>
      <c r="S422" s="37" t="e">
        <f t="shared" si="167"/>
        <v>#REF!</v>
      </c>
      <c r="T422" s="37" t="e">
        <f t="shared" si="153"/>
        <v>#REF!</v>
      </c>
      <c r="U422" s="37" t="e">
        <f t="shared" si="154"/>
        <v>#REF!</v>
      </c>
      <c r="V422" s="37" t="e">
        <f t="shared" si="155"/>
        <v>#REF!</v>
      </c>
      <c r="W422" s="37" t="e">
        <f t="shared" si="156"/>
        <v>#REF!</v>
      </c>
      <c r="X422" s="37" t="e">
        <f t="shared" si="157"/>
        <v>#REF!</v>
      </c>
      <c r="Y422" s="37" t="e">
        <f t="shared" si="158"/>
        <v>#REF!</v>
      </c>
      <c r="Z422" s="37" t="e">
        <f t="shared" si="159"/>
        <v>#REF!</v>
      </c>
      <c r="AR422" s="41">
        <f t="shared" si="160"/>
        <v>4.630291666666667</v>
      </c>
      <c r="AS422" s="42">
        <f t="shared" si="162"/>
        <v>520</v>
      </c>
      <c r="AT422" s="50">
        <f t="shared" si="161"/>
        <v>2407.75</v>
      </c>
      <c r="AU422" s="50"/>
      <c r="AV422" s="50"/>
      <c r="AW422" s="50"/>
      <c r="AX422" s="50"/>
      <c r="AY422" s="51"/>
    </row>
    <row r="423" spans="1:51" ht="15">
      <c r="A423" s="37">
        <v>4</v>
      </c>
      <c r="B423" s="37">
        <v>0</v>
      </c>
      <c r="C423" s="38" t="s">
        <v>89</v>
      </c>
      <c r="D423" s="37" t="s">
        <v>79</v>
      </c>
      <c r="E423" s="37" t="s">
        <v>27</v>
      </c>
      <c r="F423" s="46" t="e">
        <f>IF(#REF!="","",IF(C423=#REF!,A423*360+B423*30,""))</f>
        <v>#REF!</v>
      </c>
      <c r="G423" s="46" t="e">
        <f t="shared" si="165"/>
        <v>#REF!</v>
      </c>
      <c r="H423" s="46" t="e">
        <f>IF(D423=#REF!,IF(C423=#REF!,Calcul_périodes!$AI$8,0))</f>
        <v>#REF!</v>
      </c>
      <c r="I423" s="46" t="e">
        <f>IF(D423=#REF!,IF(C423=#REF!,Calcul_périodes!$AI$16,0))</f>
        <v>#REF!</v>
      </c>
      <c r="J423" s="46" t="e">
        <f>IF(D423=#REF!,IF(C423=#REF!,Calcul_périodes!$AI$24,0))</f>
        <v>#REF!</v>
      </c>
      <c r="K423" s="46" t="e">
        <f t="shared" si="166"/>
        <v>#REF!</v>
      </c>
      <c r="L423" s="47" t="e">
        <f t="shared" si="150"/>
        <v>#REF!</v>
      </c>
      <c r="M423" s="37">
        <v>337</v>
      </c>
      <c r="N423" s="37">
        <v>319</v>
      </c>
      <c r="O423" s="48">
        <f t="shared" si="151"/>
        <v>1477.06</v>
      </c>
      <c r="P423" s="49">
        <v>5556.35</v>
      </c>
      <c r="Q423" s="38" t="s">
        <v>203</v>
      </c>
      <c r="R423" s="37" t="e">
        <f t="shared" si="152"/>
        <v>#REF!</v>
      </c>
      <c r="S423" s="37" t="e">
        <f t="shared" si="167"/>
        <v>#REF!</v>
      </c>
      <c r="T423" s="37" t="e">
        <f t="shared" si="153"/>
        <v>#REF!</v>
      </c>
      <c r="U423" s="37" t="e">
        <f t="shared" si="154"/>
        <v>#REF!</v>
      </c>
      <c r="V423" s="37" t="e">
        <f t="shared" si="155"/>
        <v>#REF!</v>
      </c>
      <c r="W423" s="37" t="e">
        <f t="shared" si="156"/>
        <v>#REF!</v>
      </c>
      <c r="X423" s="37" t="e">
        <f t="shared" si="157"/>
        <v>#REF!</v>
      </c>
      <c r="Y423" s="37" t="e">
        <f t="shared" si="158"/>
        <v>#REF!</v>
      </c>
      <c r="Z423" s="37" t="e">
        <f t="shared" si="159"/>
        <v>#REF!</v>
      </c>
      <c r="AR423" s="41">
        <f t="shared" si="160"/>
        <v>4.630291666666667</v>
      </c>
      <c r="AS423" s="42">
        <f t="shared" si="162"/>
        <v>521</v>
      </c>
      <c r="AT423" s="50">
        <f t="shared" si="161"/>
        <v>2412.38</v>
      </c>
      <c r="AU423" s="50"/>
      <c r="AV423" s="50"/>
      <c r="AW423" s="50"/>
      <c r="AX423" s="50"/>
      <c r="AY423" s="51"/>
    </row>
    <row r="424" spans="1:51" ht="15">
      <c r="A424" s="37">
        <v>4</v>
      </c>
      <c r="B424" s="37">
        <v>0</v>
      </c>
      <c r="C424" s="38" t="s">
        <v>89</v>
      </c>
      <c r="D424" s="37" t="s">
        <v>79</v>
      </c>
      <c r="E424" s="37" t="s">
        <v>28</v>
      </c>
      <c r="F424" s="46" t="e">
        <f>IF(#REF!="","",IF(C424=#REF!,A424*360+B424*30,""))</f>
        <v>#REF!</v>
      </c>
      <c r="G424" s="46" t="e">
        <f t="shared" si="165"/>
        <v>#REF!</v>
      </c>
      <c r="H424" s="46" t="e">
        <f>IF(D424=#REF!,IF(C424=#REF!,Calcul_périodes!$AI$8,0))</f>
        <v>#REF!</v>
      </c>
      <c r="I424" s="46" t="e">
        <f>IF(D424=#REF!,IF(C424=#REF!,Calcul_périodes!$AI$16,0))</f>
        <v>#REF!</v>
      </c>
      <c r="J424" s="46" t="e">
        <f>IF(D424=#REF!,IF(C424=#REF!,Calcul_périodes!$AI$24,0))</f>
        <v>#REF!</v>
      </c>
      <c r="K424" s="46" t="e">
        <f t="shared" si="166"/>
        <v>#REF!</v>
      </c>
      <c r="L424" s="47" t="e">
        <f t="shared" si="150"/>
        <v>#REF!</v>
      </c>
      <c r="M424" s="37">
        <v>348</v>
      </c>
      <c r="N424" s="37">
        <v>326</v>
      </c>
      <c r="O424" s="48">
        <f t="shared" si="151"/>
        <v>1509.47</v>
      </c>
      <c r="P424" s="49">
        <v>5556.35</v>
      </c>
      <c r="Q424" s="38" t="s">
        <v>204</v>
      </c>
      <c r="R424" s="37" t="e">
        <f t="shared" si="152"/>
        <v>#REF!</v>
      </c>
      <c r="S424" s="37" t="e">
        <f t="shared" si="167"/>
        <v>#REF!</v>
      </c>
      <c r="T424" s="37" t="e">
        <f t="shared" si="153"/>
        <v>#REF!</v>
      </c>
      <c r="U424" s="37" t="e">
        <f t="shared" si="154"/>
        <v>#REF!</v>
      </c>
      <c r="V424" s="37" t="e">
        <f t="shared" si="155"/>
        <v>#REF!</v>
      </c>
      <c r="W424" s="37" t="e">
        <f t="shared" si="156"/>
        <v>#REF!</v>
      </c>
      <c r="X424" s="37" t="e">
        <f t="shared" si="157"/>
        <v>#REF!</v>
      </c>
      <c r="Y424" s="37" t="e">
        <f t="shared" si="158"/>
        <v>#REF!</v>
      </c>
      <c r="Z424" s="37" t="e">
        <f t="shared" si="159"/>
        <v>#REF!</v>
      </c>
      <c r="AR424" s="41">
        <f t="shared" si="160"/>
        <v>4.630291666666667</v>
      </c>
      <c r="AS424" s="42">
        <f t="shared" si="162"/>
        <v>522</v>
      </c>
      <c r="AT424" s="50">
        <f t="shared" si="161"/>
        <v>2417.01</v>
      </c>
      <c r="AU424" s="50"/>
      <c r="AV424" s="50"/>
      <c r="AW424" s="50"/>
      <c r="AX424" s="50"/>
      <c r="AY424" s="51"/>
    </row>
    <row r="425" spans="1:51" ht="15">
      <c r="A425" s="37">
        <v>4</v>
      </c>
      <c r="B425" s="37">
        <v>0</v>
      </c>
      <c r="C425" s="38" t="s">
        <v>89</v>
      </c>
      <c r="D425" s="37" t="s">
        <v>79</v>
      </c>
      <c r="E425" s="37" t="s">
        <v>29</v>
      </c>
      <c r="F425" s="46" t="e">
        <f>IF(#REF!="","",IF(C425=#REF!,A425*360+B425*30,""))</f>
        <v>#REF!</v>
      </c>
      <c r="G425" s="46" t="e">
        <f t="shared" si="165"/>
        <v>#REF!</v>
      </c>
      <c r="H425" s="46" t="e">
        <f>IF(D425=#REF!,IF(C425=#REF!,Calcul_périodes!$AI$8,0))</f>
        <v>#REF!</v>
      </c>
      <c r="I425" s="46" t="e">
        <f>IF(D425=#REF!,IF(C425=#REF!,Calcul_périodes!$AI$16,0))</f>
        <v>#REF!</v>
      </c>
      <c r="J425" s="46" t="e">
        <f>IF(D425=#REF!,IF(C425=#REF!,Calcul_périodes!$AI$24,0))</f>
        <v>#REF!</v>
      </c>
      <c r="K425" s="46" t="e">
        <f t="shared" si="166"/>
        <v>#REF!</v>
      </c>
      <c r="L425" s="47" t="e">
        <f t="shared" si="150"/>
        <v>#REF!</v>
      </c>
      <c r="M425" s="37">
        <v>364</v>
      </c>
      <c r="N425" s="37">
        <v>338</v>
      </c>
      <c r="O425" s="48">
        <f t="shared" si="151"/>
        <v>1565.03</v>
      </c>
      <c r="P425" s="49">
        <v>5556.35</v>
      </c>
      <c r="Q425" s="38" t="s">
        <v>205</v>
      </c>
      <c r="R425" s="37" t="e">
        <f t="shared" si="152"/>
        <v>#REF!</v>
      </c>
      <c r="S425" s="37" t="e">
        <f t="shared" si="167"/>
        <v>#REF!</v>
      </c>
      <c r="T425" s="37" t="e">
        <f t="shared" si="153"/>
        <v>#REF!</v>
      </c>
      <c r="U425" s="37" t="e">
        <f t="shared" si="154"/>
        <v>#REF!</v>
      </c>
      <c r="V425" s="37" t="e">
        <f t="shared" si="155"/>
        <v>#REF!</v>
      </c>
      <c r="W425" s="37" t="e">
        <f t="shared" si="156"/>
        <v>#REF!</v>
      </c>
      <c r="X425" s="37" t="e">
        <f t="shared" si="157"/>
        <v>#REF!</v>
      </c>
      <c r="Y425" s="37" t="e">
        <f t="shared" si="158"/>
        <v>#REF!</v>
      </c>
      <c r="Z425" s="37" t="e">
        <f t="shared" si="159"/>
        <v>#REF!</v>
      </c>
      <c r="AR425" s="41">
        <f t="shared" si="160"/>
        <v>4.630291666666667</v>
      </c>
      <c r="AS425" s="42">
        <f t="shared" si="162"/>
        <v>523</v>
      </c>
      <c r="AT425" s="50">
        <f t="shared" si="161"/>
        <v>2421.64</v>
      </c>
      <c r="AU425" s="50"/>
      <c r="AV425" s="50"/>
      <c r="AW425" s="50"/>
      <c r="AX425" s="50"/>
      <c r="AY425" s="51"/>
    </row>
    <row r="426" spans="1:51" ht="15">
      <c r="A426" s="37">
        <v>4</v>
      </c>
      <c r="B426" s="37">
        <v>0</v>
      </c>
      <c r="C426" s="38" t="s">
        <v>89</v>
      </c>
      <c r="D426" s="37" t="s">
        <v>79</v>
      </c>
      <c r="E426" s="37" t="s">
        <v>30</v>
      </c>
      <c r="F426" s="46" t="e">
        <f>IF(#REF!="","",IF(C426=#REF!,A426*360+B426*30,""))</f>
        <v>#REF!</v>
      </c>
      <c r="G426" s="46" t="e">
        <f t="shared" si="165"/>
        <v>#REF!</v>
      </c>
      <c r="H426" s="46" t="e">
        <f>IF(D426=#REF!,IF(C426=#REF!,Calcul_périodes!$AI$8,0))</f>
        <v>#REF!</v>
      </c>
      <c r="I426" s="46" t="e">
        <f>IF(D426=#REF!,IF(C426=#REF!,Calcul_périodes!$AI$16,0))</f>
        <v>#REF!</v>
      </c>
      <c r="J426" s="46" t="e">
        <f>IF(D426=#REF!,IF(C426=#REF!,Calcul_périodes!$AI$24,0))</f>
        <v>#REF!</v>
      </c>
      <c r="K426" s="46" t="e">
        <f t="shared" si="166"/>
        <v>#REF!</v>
      </c>
      <c r="L426" s="47" t="e">
        <f t="shared" si="150"/>
        <v>#REF!</v>
      </c>
      <c r="M426" s="37">
        <v>388</v>
      </c>
      <c r="N426" s="37">
        <v>355</v>
      </c>
      <c r="O426" s="48">
        <f t="shared" si="151"/>
        <v>1643.75</v>
      </c>
      <c r="P426" s="49">
        <v>5556.35</v>
      </c>
      <c r="Q426" s="38" t="s">
        <v>206</v>
      </c>
      <c r="R426" s="37" t="e">
        <f t="shared" si="152"/>
        <v>#REF!</v>
      </c>
      <c r="S426" s="37" t="e">
        <f t="shared" si="167"/>
        <v>#REF!</v>
      </c>
      <c r="T426" s="37" t="e">
        <f t="shared" si="153"/>
        <v>#REF!</v>
      </c>
      <c r="U426" s="37" t="e">
        <f t="shared" si="154"/>
        <v>#REF!</v>
      </c>
      <c r="V426" s="37" t="e">
        <f t="shared" si="155"/>
        <v>#REF!</v>
      </c>
      <c r="W426" s="37" t="e">
        <f t="shared" si="156"/>
        <v>#REF!</v>
      </c>
      <c r="X426" s="37" t="e">
        <f t="shared" si="157"/>
        <v>#REF!</v>
      </c>
      <c r="Y426" s="37" t="e">
        <f t="shared" si="158"/>
        <v>#REF!</v>
      </c>
      <c r="Z426" s="37" t="e">
        <f t="shared" si="159"/>
        <v>#REF!</v>
      </c>
      <c r="AR426" s="41">
        <f t="shared" si="160"/>
        <v>4.630291666666667</v>
      </c>
      <c r="AS426" s="42">
        <f t="shared" si="162"/>
        <v>524</v>
      </c>
      <c r="AT426" s="50">
        <f t="shared" si="161"/>
        <v>2426.27</v>
      </c>
      <c r="AU426" s="50"/>
      <c r="AV426" s="50"/>
      <c r="AW426" s="50"/>
      <c r="AX426" s="50"/>
      <c r="AY426" s="51"/>
    </row>
    <row r="427" spans="1:51" ht="15">
      <c r="A427" s="37">
        <v>0</v>
      </c>
      <c r="B427" s="37">
        <v>0</v>
      </c>
      <c r="C427" s="38" t="s">
        <v>141</v>
      </c>
      <c r="D427" s="37" t="s">
        <v>80</v>
      </c>
      <c r="E427" s="37" t="s">
        <v>32</v>
      </c>
      <c r="F427" s="46" t="e">
        <f>IF(#REF!="","",IF(C427=#REF!,A427*360+B427*30,""))</f>
        <v>#REF!</v>
      </c>
      <c r="G427" s="46" t="e">
        <f>F427</f>
        <v>#REF!</v>
      </c>
      <c r="H427" s="46" t="e">
        <f>IF(D427=#REF!,IF(C427=#REF!,Calcul_périodes!$AI$8,0))</f>
        <v>#REF!</v>
      </c>
      <c r="I427" s="46" t="e">
        <f>IF(D427=#REF!,IF(C427=#REF!,Calcul_périodes!$AI$16,0))</f>
        <v>#REF!</v>
      </c>
      <c r="J427" s="46" t="e">
        <f>IF(D427=#REF!,IF(C427=#REF!,Calcul_périodes!$AI$24,0))</f>
        <v>#REF!</v>
      </c>
      <c r="K427" s="46" t="e">
        <f t="shared" si="166"/>
        <v>#REF!</v>
      </c>
      <c r="L427" s="47" t="e">
        <f t="shared" si="150"/>
        <v>#REF!</v>
      </c>
      <c r="M427" s="37">
        <v>379</v>
      </c>
      <c r="N427" s="37">
        <v>349</v>
      </c>
      <c r="O427" s="48">
        <f t="shared" si="151"/>
        <v>1615.97</v>
      </c>
      <c r="P427" s="49">
        <v>5556.35</v>
      </c>
      <c r="Q427" s="38" t="s">
        <v>196</v>
      </c>
      <c r="R427" s="37" t="e">
        <f t="shared" si="152"/>
        <v>#REF!</v>
      </c>
      <c r="S427" s="37" t="e">
        <f>IF(R427="OUI",IF(K427&gt;=360,K427-L427,IF(K427&lt;360,K427,0)))</f>
        <v>#REF!</v>
      </c>
      <c r="T427" s="37" t="e">
        <f t="shared" si="153"/>
        <v>#REF!</v>
      </c>
      <c r="U427" s="37" t="e">
        <f t="shared" si="154"/>
        <v>#REF!</v>
      </c>
      <c r="V427" s="37" t="e">
        <f t="shared" si="155"/>
        <v>#REF!</v>
      </c>
      <c r="W427" s="37" t="e">
        <f t="shared" si="156"/>
        <v>#REF!</v>
      </c>
      <c r="X427" s="37" t="e">
        <f t="shared" si="157"/>
        <v>#REF!</v>
      </c>
      <c r="Y427" s="37" t="e">
        <f t="shared" si="158"/>
        <v>#REF!</v>
      </c>
      <c r="Z427" s="37" t="e">
        <f t="shared" si="159"/>
        <v>#REF!</v>
      </c>
      <c r="AR427" s="41">
        <f t="shared" si="160"/>
        <v>4.630291666666667</v>
      </c>
      <c r="AS427" s="42">
        <f t="shared" si="162"/>
        <v>525</v>
      </c>
      <c r="AT427" s="50">
        <f t="shared" si="161"/>
        <v>2430.9</v>
      </c>
      <c r="AU427" s="50"/>
      <c r="AV427" s="50"/>
      <c r="AW427" s="50"/>
      <c r="AX427" s="50"/>
      <c r="AY427" s="51"/>
    </row>
    <row r="428" spans="1:51" ht="15">
      <c r="A428" s="37">
        <v>1</v>
      </c>
      <c r="B428" s="37">
        <v>0</v>
      </c>
      <c r="C428" s="38" t="s">
        <v>141</v>
      </c>
      <c r="D428" s="37" t="s">
        <v>80</v>
      </c>
      <c r="E428" s="37" t="s">
        <v>21</v>
      </c>
      <c r="F428" s="46" t="e">
        <f>IF(#REF!="","",IF(C428=#REF!,A428*360+B428*30,""))</f>
        <v>#REF!</v>
      </c>
      <c r="G428" s="46" t="e">
        <f t="shared" si="165"/>
        <v>#REF!</v>
      </c>
      <c r="H428" s="46" t="e">
        <f>IF(D428=#REF!,IF(C428=#REF!,Calcul_périodes!$AI$8,0))</f>
        <v>#REF!</v>
      </c>
      <c r="I428" s="46" t="e">
        <f>IF(D428=#REF!,IF(C428=#REF!,Calcul_périodes!$AI$16,0))</f>
        <v>#REF!</v>
      </c>
      <c r="J428" s="46" t="e">
        <f>IF(D428=#REF!,IF(C428=#REF!,Calcul_périodes!$AI$24,0))</f>
        <v>#REF!</v>
      </c>
      <c r="K428" s="46" t="e">
        <f t="shared" si="166"/>
        <v>#REF!</v>
      </c>
      <c r="L428" s="47" t="e">
        <f t="shared" si="150"/>
        <v>#REF!</v>
      </c>
      <c r="M428" s="37">
        <v>423</v>
      </c>
      <c r="N428" s="37">
        <v>376</v>
      </c>
      <c r="O428" s="48">
        <f t="shared" si="151"/>
        <v>1740.98</v>
      </c>
      <c r="P428" s="49">
        <v>5556.35</v>
      </c>
      <c r="Q428" s="38" t="s">
        <v>197</v>
      </c>
      <c r="R428" s="37" t="e">
        <f t="shared" si="152"/>
        <v>#REF!</v>
      </c>
      <c r="S428" s="37" t="e">
        <f aca="true" t="shared" si="168" ref="S428:S438">IF(R428="OUI",IF(K428&gt;=360,K428-L428,IF(K428&lt;360,K428,0)))</f>
        <v>#REF!</v>
      </c>
      <c r="T428" s="37" t="e">
        <f t="shared" si="153"/>
        <v>#REF!</v>
      </c>
      <c r="U428" s="37" t="e">
        <f t="shared" si="154"/>
        <v>#REF!</v>
      </c>
      <c r="V428" s="37" t="e">
        <f t="shared" si="155"/>
        <v>#REF!</v>
      </c>
      <c r="W428" s="37" t="e">
        <f t="shared" si="156"/>
        <v>#REF!</v>
      </c>
      <c r="X428" s="37" t="e">
        <f t="shared" si="157"/>
        <v>#REF!</v>
      </c>
      <c r="Y428" s="37" t="e">
        <f t="shared" si="158"/>
        <v>#REF!</v>
      </c>
      <c r="Z428" s="37" t="e">
        <f t="shared" si="159"/>
        <v>#REF!</v>
      </c>
      <c r="AR428" s="41">
        <f t="shared" si="160"/>
        <v>4.630291666666667</v>
      </c>
      <c r="AS428" s="42">
        <f t="shared" si="162"/>
        <v>526</v>
      </c>
      <c r="AT428" s="50">
        <f t="shared" si="161"/>
        <v>2435.53</v>
      </c>
      <c r="AU428" s="50"/>
      <c r="AV428" s="50"/>
      <c r="AW428" s="50"/>
      <c r="AX428" s="50"/>
      <c r="AY428" s="51"/>
    </row>
    <row r="429" spans="1:51" ht="15">
      <c r="A429" s="37">
        <v>2</v>
      </c>
      <c r="B429" s="37">
        <v>0</v>
      </c>
      <c r="C429" s="38" t="s">
        <v>141</v>
      </c>
      <c r="D429" s="37" t="s">
        <v>80</v>
      </c>
      <c r="E429" s="37" t="s">
        <v>22</v>
      </c>
      <c r="F429" s="46" t="e">
        <f>IF(#REF!="","",IF(C429=#REF!,A429*360+B429*30,""))</f>
        <v>#REF!</v>
      </c>
      <c r="G429" s="46" t="e">
        <f t="shared" si="165"/>
        <v>#REF!</v>
      </c>
      <c r="H429" s="46" t="e">
        <f>IF(D429=#REF!,IF(C429=#REF!,Calcul_périodes!$AI$8,0))</f>
        <v>#REF!</v>
      </c>
      <c r="I429" s="46" t="e">
        <f>IF(D429=#REF!,IF(C429=#REF!,Calcul_périodes!$AI$16,0))</f>
        <v>#REF!</v>
      </c>
      <c r="J429" s="46" t="e">
        <f>IF(D429=#REF!,IF(C429=#REF!,Calcul_périodes!$AI$24,0))</f>
        <v>#REF!</v>
      </c>
      <c r="K429" s="46" t="e">
        <f t="shared" si="166"/>
        <v>#REF!</v>
      </c>
      <c r="L429" s="47" t="e">
        <f t="shared" si="150"/>
        <v>#REF!</v>
      </c>
      <c r="M429" s="37">
        <v>442</v>
      </c>
      <c r="N429" s="37">
        <v>389</v>
      </c>
      <c r="O429" s="48">
        <f t="shared" si="151"/>
        <v>1801.18</v>
      </c>
      <c r="P429" s="49">
        <v>5556.35</v>
      </c>
      <c r="Q429" s="38" t="s">
        <v>198</v>
      </c>
      <c r="R429" s="37" t="e">
        <f t="shared" si="152"/>
        <v>#REF!</v>
      </c>
      <c r="S429" s="37" t="e">
        <f t="shared" si="168"/>
        <v>#REF!</v>
      </c>
      <c r="T429" s="37" t="e">
        <f t="shared" si="153"/>
        <v>#REF!</v>
      </c>
      <c r="U429" s="37" t="e">
        <f t="shared" si="154"/>
        <v>#REF!</v>
      </c>
      <c r="V429" s="37" t="e">
        <f t="shared" si="155"/>
        <v>#REF!</v>
      </c>
      <c r="W429" s="37" t="e">
        <f t="shared" si="156"/>
        <v>#REF!</v>
      </c>
      <c r="X429" s="37" t="e">
        <f t="shared" si="157"/>
        <v>#REF!</v>
      </c>
      <c r="Y429" s="37" t="e">
        <f t="shared" si="158"/>
        <v>#REF!</v>
      </c>
      <c r="Z429" s="37" t="e">
        <f t="shared" si="159"/>
        <v>#REF!</v>
      </c>
      <c r="AR429" s="41">
        <f t="shared" si="160"/>
        <v>4.630291666666667</v>
      </c>
      <c r="AS429" s="42">
        <f t="shared" si="162"/>
        <v>527</v>
      </c>
      <c r="AT429" s="50">
        <f t="shared" si="161"/>
        <v>2440.16</v>
      </c>
      <c r="AU429" s="50"/>
      <c r="AV429" s="50"/>
      <c r="AW429" s="50"/>
      <c r="AX429" s="50"/>
      <c r="AY429" s="51"/>
    </row>
    <row r="430" spans="1:51" ht="15">
      <c r="A430" s="37">
        <v>2</v>
      </c>
      <c r="B430" s="37">
        <v>0</v>
      </c>
      <c r="C430" s="38" t="s">
        <v>141</v>
      </c>
      <c r="D430" s="37" t="s">
        <v>80</v>
      </c>
      <c r="E430" s="37" t="s">
        <v>23</v>
      </c>
      <c r="F430" s="46" t="e">
        <f>IF(#REF!="","",IF(C430=#REF!,A430*360+B430*30,""))</f>
        <v>#REF!</v>
      </c>
      <c r="G430" s="46" t="e">
        <f t="shared" si="165"/>
        <v>#REF!</v>
      </c>
      <c r="H430" s="46" t="e">
        <f>IF(D430=#REF!,IF(C430=#REF!,Calcul_périodes!$AI$8,0))</f>
        <v>#REF!</v>
      </c>
      <c r="I430" s="46" t="e">
        <f>IF(D430=#REF!,IF(C430=#REF!,Calcul_périodes!$AI$16,0))</f>
        <v>#REF!</v>
      </c>
      <c r="J430" s="46" t="e">
        <f>IF(D430=#REF!,IF(C430=#REF!,Calcul_périodes!$AI$24,0))</f>
        <v>#REF!</v>
      </c>
      <c r="K430" s="46" t="e">
        <f t="shared" si="166"/>
        <v>#REF!</v>
      </c>
      <c r="L430" s="47" t="e">
        <f t="shared" si="150"/>
        <v>#REF!</v>
      </c>
      <c r="M430" s="37">
        <v>466</v>
      </c>
      <c r="N430" s="37">
        <v>408</v>
      </c>
      <c r="O430" s="48">
        <f t="shared" si="151"/>
        <v>1889.15</v>
      </c>
      <c r="P430" s="49">
        <v>5556.35</v>
      </c>
      <c r="Q430" s="38" t="s">
        <v>199</v>
      </c>
      <c r="R430" s="37" t="e">
        <f t="shared" si="152"/>
        <v>#REF!</v>
      </c>
      <c r="S430" s="37" t="e">
        <f t="shared" si="168"/>
        <v>#REF!</v>
      </c>
      <c r="T430" s="37" t="e">
        <f t="shared" si="153"/>
        <v>#REF!</v>
      </c>
      <c r="U430" s="37" t="e">
        <f t="shared" si="154"/>
        <v>#REF!</v>
      </c>
      <c r="V430" s="37" t="e">
        <f t="shared" si="155"/>
        <v>#REF!</v>
      </c>
      <c r="W430" s="37" t="e">
        <f t="shared" si="156"/>
        <v>#REF!</v>
      </c>
      <c r="X430" s="37" t="e">
        <f t="shared" si="157"/>
        <v>#REF!</v>
      </c>
      <c r="Y430" s="37" t="e">
        <f t="shared" si="158"/>
        <v>#REF!</v>
      </c>
      <c r="Z430" s="37" t="e">
        <f t="shared" si="159"/>
        <v>#REF!</v>
      </c>
      <c r="AR430" s="41">
        <f t="shared" si="160"/>
        <v>4.630291666666667</v>
      </c>
      <c r="AS430" s="42">
        <f t="shared" si="162"/>
        <v>528</v>
      </c>
      <c r="AT430" s="50">
        <f t="shared" si="161"/>
        <v>2444.79</v>
      </c>
      <c r="AU430" s="50"/>
      <c r="AV430" s="50"/>
      <c r="AW430" s="50"/>
      <c r="AX430" s="50"/>
      <c r="AY430" s="51"/>
    </row>
    <row r="431" spans="1:51" ht="15">
      <c r="A431" s="37">
        <v>2</v>
      </c>
      <c r="B431" s="37">
        <v>0</v>
      </c>
      <c r="C431" s="38" t="s">
        <v>141</v>
      </c>
      <c r="D431" s="37" t="s">
        <v>80</v>
      </c>
      <c r="E431" s="37" t="s">
        <v>24</v>
      </c>
      <c r="F431" s="46" t="e">
        <f>IF(#REF!="","",IF(C431=#REF!,A431*360+B431*30,""))</f>
        <v>#REF!</v>
      </c>
      <c r="G431" s="46" t="e">
        <f t="shared" si="165"/>
        <v>#REF!</v>
      </c>
      <c r="H431" s="46" t="e">
        <f>IF(D431=#REF!,IF(C431=#REF!,Calcul_périodes!$AI$8,0))</f>
        <v>#REF!</v>
      </c>
      <c r="I431" s="46" t="e">
        <f>IF(D431=#REF!,IF(C431=#REF!,Calcul_périodes!$AI$16,0))</f>
        <v>#REF!</v>
      </c>
      <c r="J431" s="46" t="e">
        <f>IF(D431=#REF!,IF(C431=#REF!,Calcul_périodes!$AI$24,0))</f>
        <v>#REF!</v>
      </c>
      <c r="K431" s="46" t="e">
        <f t="shared" si="166"/>
        <v>#REF!</v>
      </c>
      <c r="L431" s="47" t="e">
        <f t="shared" si="150"/>
        <v>#REF!</v>
      </c>
      <c r="M431" s="37">
        <v>500</v>
      </c>
      <c r="N431" s="37">
        <v>431</v>
      </c>
      <c r="O431" s="48">
        <f t="shared" si="151"/>
        <v>1995.65</v>
      </c>
      <c r="P431" s="49">
        <v>5556.35</v>
      </c>
      <c r="Q431" s="38" t="s">
        <v>200</v>
      </c>
      <c r="R431" s="37" t="e">
        <f t="shared" si="152"/>
        <v>#REF!</v>
      </c>
      <c r="S431" s="37" t="e">
        <f t="shared" si="168"/>
        <v>#REF!</v>
      </c>
      <c r="T431" s="37" t="e">
        <f t="shared" si="153"/>
        <v>#REF!</v>
      </c>
      <c r="U431" s="37" t="e">
        <f t="shared" si="154"/>
        <v>#REF!</v>
      </c>
      <c r="V431" s="37" t="e">
        <f t="shared" si="155"/>
        <v>#REF!</v>
      </c>
      <c r="W431" s="37" t="e">
        <f t="shared" si="156"/>
        <v>#REF!</v>
      </c>
      <c r="X431" s="37" t="e">
        <f t="shared" si="157"/>
        <v>#REF!</v>
      </c>
      <c r="Y431" s="37" t="e">
        <f t="shared" si="158"/>
        <v>#REF!</v>
      </c>
      <c r="Z431" s="37" t="e">
        <f t="shared" si="159"/>
        <v>#REF!</v>
      </c>
      <c r="AR431" s="41">
        <f t="shared" si="160"/>
        <v>4.630291666666667</v>
      </c>
      <c r="AS431" s="42">
        <f t="shared" si="162"/>
        <v>529</v>
      </c>
      <c r="AT431" s="50">
        <f t="shared" si="161"/>
        <v>2449.42</v>
      </c>
      <c r="AU431" s="50"/>
      <c r="AV431" s="50"/>
      <c r="AW431" s="50"/>
      <c r="AX431" s="50"/>
      <c r="AY431" s="51"/>
    </row>
    <row r="432" spans="1:51" ht="15">
      <c r="A432" s="37">
        <v>2</v>
      </c>
      <c r="B432" s="37">
        <v>6</v>
      </c>
      <c r="C432" s="38" t="s">
        <v>141</v>
      </c>
      <c r="D432" s="37" t="s">
        <v>80</v>
      </c>
      <c r="E432" s="37" t="s">
        <v>25</v>
      </c>
      <c r="F432" s="46" t="e">
        <f>IF(#REF!="","",IF(C432=#REF!,A432*360+B432*30,""))</f>
        <v>#REF!</v>
      </c>
      <c r="G432" s="46" t="e">
        <f t="shared" si="165"/>
        <v>#REF!</v>
      </c>
      <c r="H432" s="46" t="e">
        <f>IF(D432=#REF!,IF(C432=#REF!,Calcul_périodes!$AI$8,0))</f>
        <v>#REF!</v>
      </c>
      <c r="I432" s="46" t="e">
        <f>IF(D432=#REF!,IF(C432=#REF!,Calcul_périodes!$AI$16,0))</f>
        <v>#REF!</v>
      </c>
      <c r="J432" s="46" t="e">
        <f>IF(D432=#REF!,IF(C432=#REF!,Calcul_périodes!$AI$24,0))</f>
        <v>#REF!</v>
      </c>
      <c r="K432" s="46" t="e">
        <f t="shared" si="166"/>
        <v>#REF!</v>
      </c>
      <c r="L432" s="47" t="e">
        <f t="shared" si="150"/>
        <v>#REF!</v>
      </c>
      <c r="M432" s="37">
        <v>542</v>
      </c>
      <c r="N432" s="37">
        <v>461</v>
      </c>
      <c r="O432" s="48">
        <f t="shared" si="151"/>
        <v>2134.56</v>
      </c>
      <c r="P432" s="49">
        <v>5556.35</v>
      </c>
      <c r="Q432" s="38" t="s">
        <v>201</v>
      </c>
      <c r="R432" s="37" t="e">
        <f t="shared" si="152"/>
        <v>#REF!</v>
      </c>
      <c r="S432" s="37" t="e">
        <f t="shared" si="168"/>
        <v>#REF!</v>
      </c>
      <c r="T432" s="37" t="e">
        <f t="shared" si="153"/>
        <v>#REF!</v>
      </c>
      <c r="U432" s="37" t="e">
        <f t="shared" si="154"/>
        <v>#REF!</v>
      </c>
      <c r="V432" s="37" t="e">
        <f t="shared" si="155"/>
        <v>#REF!</v>
      </c>
      <c r="W432" s="37" t="e">
        <f t="shared" si="156"/>
        <v>#REF!</v>
      </c>
      <c r="X432" s="37" t="e">
        <f t="shared" si="157"/>
        <v>#REF!</v>
      </c>
      <c r="Y432" s="37" t="e">
        <f t="shared" si="158"/>
        <v>#REF!</v>
      </c>
      <c r="Z432" s="37" t="e">
        <f t="shared" si="159"/>
        <v>#REF!</v>
      </c>
      <c r="AR432" s="41">
        <f t="shared" si="160"/>
        <v>4.630291666666667</v>
      </c>
      <c r="AS432" s="42">
        <f t="shared" si="162"/>
        <v>530</v>
      </c>
      <c r="AT432" s="50">
        <f t="shared" si="161"/>
        <v>2454.05</v>
      </c>
      <c r="AU432" s="50"/>
      <c r="AV432" s="50"/>
      <c r="AW432" s="50"/>
      <c r="AX432" s="50"/>
      <c r="AY432" s="51"/>
    </row>
    <row r="433" spans="1:51" ht="15">
      <c r="A433" s="37">
        <v>2</v>
      </c>
      <c r="B433" s="37">
        <v>6</v>
      </c>
      <c r="C433" s="38" t="s">
        <v>141</v>
      </c>
      <c r="D433" s="37" t="s">
        <v>80</v>
      </c>
      <c r="E433" s="37" t="s">
        <v>26</v>
      </c>
      <c r="F433" s="46" t="e">
        <f>IF(#REF!="","",IF(C433=#REF!,A433*360+B433*30,""))</f>
        <v>#REF!</v>
      </c>
      <c r="G433" s="46" t="e">
        <f t="shared" si="165"/>
        <v>#REF!</v>
      </c>
      <c r="H433" s="46" t="e">
        <f>IF(D433=#REF!,IF(C433=#REF!,Calcul_périodes!$AI$8,0))</f>
        <v>#REF!</v>
      </c>
      <c r="I433" s="46" t="e">
        <f>IF(D433=#REF!,IF(C433=#REF!,Calcul_périodes!$AI$16,0))</f>
        <v>#REF!</v>
      </c>
      <c r="J433" s="46" t="e">
        <f>IF(D433=#REF!,IF(C433=#REF!,Calcul_périodes!$AI$24,0))</f>
        <v>#REF!</v>
      </c>
      <c r="K433" s="46" t="e">
        <f t="shared" si="166"/>
        <v>#REF!</v>
      </c>
      <c r="L433" s="47" t="e">
        <f t="shared" si="150"/>
        <v>#REF!</v>
      </c>
      <c r="M433" s="37">
        <v>588</v>
      </c>
      <c r="N433" s="37">
        <v>496</v>
      </c>
      <c r="O433" s="48">
        <f t="shared" si="151"/>
        <v>2296.62</v>
      </c>
      <c r="P433" s="49">
        <v>5556.35</v>
      </c>
      <c r="Q433" s="38" t="s">
        <v>202</v>
      </c>
      <c r="R433" s="37" t="e">
        <f t="shared" si="152"/>
        <v>#REF!</v>
      </c>
      <c r="S433" s="37" t="e">
        <f t="shared" si="168"/>
        <v>#REF!</v>
      </c>
      <c r="T433" s="37" t="e">
        <f t="shared" si="153"/>
        <v>#REF!</v>
      </c>
      <c r="U433" s="37" t="e">
        <f t="shared" si="154"/>
        <v>#REF!</v>
      </c>
      <c r="V433" s="37" t="e">
        <f t="shared" si="155"/>
        <v>#REF!</v>
      </c>
      <c r="W433" s="37" t="e">
        <f t="shared" si="156"/>
        <v>#REF!</v>
      </c>
      <c r="X433" s="37" t="e">
        <f t="shared" si="157"/>
        <v>#REF!</v>
      </c>
      <c r="Y433" s="37" t="e">
        <f t="shared" si="158"/>
        <v>#REF!</v>
      </c>
      <c r="Z433" s="37" t="e">
        <f t="shared" si="159"/>
        <v>#REF!</v>
      </c>
      <c r="AR433" s="41">
        <f t="shared" si="160"/>
        <v>4.630291666666667</v>
      </c>
      <c r="AS433" s="42">
        <f t="shared" si="162"/>
        <v>531</v>
      </c>
      <c r="AT433" s="50">
        <f t="shared" si="161"/>
        <v>2458.68</v>
      </c>
      <c r="AU433" s="50"/>
      <c r="AV433" s="50"/>
      <c r="AW433" s="50"/>
      <c r="AX433" s="50"/>
      <c r="AY433" s="51"/>
    </row>
    <row r="434" spans="1:51" ht="15">
      <c r="A434" s="37">
        <v>2</v>
      </c>
      <c r="B434" s="37">
        <v>6</v>
      </c>
      <c r="C434" s="38" t="s">
        <v>141</v>
      </c>
      <c r="D434" s="37" t="s">
        <v>80</v>
      </c>
      <c r="E434" s="37" t="s">
        <v>27</v>
      </c>
      <c r="F434" s="46" t="e">
        <f>IF(#REF!="","",IF(C434=#REF!,A434*360+B434*30,""))</f>
        <v>#REF!</v>
      </c>
      <c r="G434" s="46" t="e">
        <f t="shared" si="165"/>
        <v>#REF!</v>
      </c>
      <c r="H434" s="46" t="e">
        <f>IF(D434=#REF!,IF(C434=#REF!,Calcul_périodes!$AI$8,0))</f>
        <v>#REF!</v>
      </c>
      <c r="I434" s="46" t="e">
        <f>IF(D434=#REF!,IF(C434=#REF!,Calcul_périodes!$AI$16,0))</f>
        <v>#REF!</v>
      </c>
      <c r="J434" s="46" t="e">
        <f>IF(D434=#REF!,IF(C434=#REF!,Calcul_périodes!$AI$24,0))</f>
        <v>#REF!</v>
      </c>
      <c r="K434" s="46" t="e">
        <f t="shared" si="166"/>
        <v>#REF!</v>
      </c>
      <c r="L434" s="47" t="e">
        <f t="shared" si="150"/>
        <v>#REF!</v>
      </c>
      <c r="M434" s="37">
        <v>625</v>
      </c>
      <c r="N434" s="37">
        <v>524</v>
      </c>
      <c r="O434" s="48">
        <f t="shared" si="151"/>
        <v>2426.27</v>
      </c>
      <c r="P434" s="49">
        <v>5556.35</v>
      </c>
      <c r="Q434" s="38" t="s">
        <v>203</v>
      </c>
      <c r="R434" s="37" t="e">
        <f t="shared" si="152"/>
        <v>#REF!</v>
      </c>
      <c r="S434" s="37" t="e">
        <f t="shared" si="168"/>
        <v>#REF!</v>
      </c>
      <c r="T434" s="37" t="e">
        <f t="shared" si="153"/>
        <v>#REF!</v>
      </c>
      <c r="U434" s="37" t="e">
        <f t="shared" si="154"/>
        <v>#REF!</v>
      </c>
      <c r="V434" s="37" t="e">
        <f t="shared" si="155"/>
        <v>#REF!</v>
      </c>
      <c r="W434" s="37" t="e">
        <f t="shared" si="156"/>
        <v>#REF!</v>
      </c>
      <c r="X434" s="37" t="e">
        <f t="shared" si="157"/>
        <v>#REF!</v>
      </c>
      <c r="Y434" s="37" t="e">
        <f t="shared" si="158"/>
        <v>#REF!</v>
      </c>
      <c r="Z434" s="37" t="e">
        <f t="shared" si="159"/>
        <v>#REF!</v>
      </c>
      <c r="AR434" s="41">
        <f t="shared" si="160"/>
        <v>4.630291666666667</v>
      </c>
      <c r="AS434" s="42">
        <f t="shared" si="162"/>
        <v>532</v>
      </c>
      <c r="AT434" s="50">
        <f t="shared" si="161"/>
        <v>2463.31</v>
      </c>
      <c r="AU434" s="50"/>
      <c r="AV434" s="50"/>
      <c r="AW434" s="50"/>
      <c r="AX434" s="50"/>
      <c r="AY434" s="51"/>
    </row>
    <row r="435" spans="1:51" ht="15">
      <c r="A435" s="37">
        <v>3</v>
      </c>
      <c r="B435" s="37">
        <v>0</v>
      </c>
      <c r="C435" s="38" t="s">
        <v>141</v>
      </c>
      <c r="D435" s="37" t="s">
        <v>80</v>
      </c>
      <c r="E435" s="37" t="s">
        <v>28</v>
      </c>
      <c r="F435" s="46" t="e">
        <f>IF(#REF!="","",IF(C435=#REF!,A435*360+B435*30,""))</f>
        <v>#REF!</v>
      </c>
      <c r="G435" s="46" t="e">
        <f t="shared" si="165"/>
        <v>#REF!</v>
      </c>
      <c r="H435" s="46" t="e">
        <f>IF(D435=#REF!,IF(C435=#REF!,Calcul_périodes!$AI$8,0))</f>
        <v>#REF!</v>
      </c>
      <c r="I435" s="46" t="e">
        <f>IF(D435=#REF!,IF(C435=#REF!,Calcul_périodes!$AI$16,0))</f>
        <v>#REF!</v>
      </c>
      <c r="J435" s="46" t="e">
        <f>IF(D435=#REF!,IF(C435=#REF!,Calcul_périodes!$AI$24,0))</f>
        <v>#REF!</v>
      </c>
      <c r="K435" s="46" t="e">
        <f t="shared" si="166"/>
        <v>#REF!</v>
      </c>
      <c r="L435" s="47" t="e">
        <f t="shared" si="150"/>
        <v>#REF!</v>
      </c>
      <c r="M435" s="37">
        <v>653</v>
      </c>
      <c r="N435" s="37">
        <v>545</v>
      </c>
      <c r="O435" s="48">
        <f t="shared" si="151"/>
        <v>2523.5</v>
      </c>
      <c r="P435" s="49">
        <v>5556.35</v>
      </c>
      <c r="Q435" s="38" t="s">
        <v>204</v>
      </c>
      <c r="R435" s="37" t="e">
        <f t="shared" si="152"/>
        <v>#REF!</v>
      </c>
      <c r="S435" s="37" t="e">
        <f t="shared" si="168"/>
        <v>#REF!</v>
      </c>
      <c r="T435" s="37" t="e">
        <f t="shared" si="153"/>
        <v>#REF!</v>
      </c>
      <c r="U435" s="37" t="e">
        <f t="shared" si="154"/>
        <v>#REF!</v>
      </c>
      <c r="V435" s="37" t="e">
        <f t="shared" si="155"/>
        <v>#REF!</v>
      </c>
      <c r="W435" s="37" t="e">
        <f t="shared" si="156"/>
        <v>#REF!</v>
      </c>
      <c r="X435" s="37" t="e">
        <f t="shared" si="157"/>
        <v>#REF!</v>
      </c>
      <c r="Y435" s="37" t="e">
        <f t="shared" si="158"/>
        <v>#REF!</v>
      </c>
      <c r="Z435" s="37" t="e">
        <f t="shared" si="159"/>
        <v>#REF!</v>
      </c>
      <c r="AR435" s="41">
        <f t="shared" si="160"/>
        <v>4.630291666666667</v>
      </c>
      <c r="AS435" s="42">
        <f t="shared" si="162"/>
        <v>533</v>
      </c>
      <c r="AT435" s="50">
        <f t="shared" si="161"/>
        <v>2467.94</v>
      </c>
      <c r="AU435" s="50"/>
      <c r="AV435" s="50"/>
      <c r="AW435" s="50"/>
      <c r="AX435" s="50"/>
      <c r="AY435" s="51"/>
    </row>
    <row r="436" spans="1:51" ht="15">
      <c r="A436" s="37">
        <v>3</v>
      </c>
      <c r="B436" s="37">
        <v>0</v>
      </c>
      <c r="C436" s="38" t="s">
        <v>141</v>
      </c>
      <c r="D436" s="37" t="s">
        <v>80</v>
      </c>
      <c r="E436" s="37" t="s">
        <v>29</v>
      </c>
      <c r="F436" s="46" t="e">
        <f>IF(#REF!="","",IF(C436=#REF!,A436*360+B436*30,""))</f>
        <v>#REF!</v>
      </c>
      <c r="G436" s="46" t="e">
        <f t="shared" si="165"/>
        <v>#REF!</v>
      </c>
      <c r="H436" s="46" t="e">
        <f>IF(D436=#REF!,IF(C436=#REF!,Calcul_périodes!$AI$8,0))</f>
        <v>#REF!</v>
      </c>
      <c r="I436" s="46" t="e">
        <f>IF(D436=#REF!,IF(C436=#REF!,Calcul_périodes!$AI$16,0))</f>
        <v>#REF!</v>
      </c>
      <c r="J436" s="46" t="e">
        <f>IF(D436=#REF!,IF(C436=#REF!,Calcul_périodes!$AI$24,0))</f>
        <v>#REF!</v>
      </c>
      <c r="K436" s="46" t="e">
        <f t="shared" si="166"/>
        <v>#REF!</v>
      </c>
      <c r="L436" s="47" t="e">
        <f t="shared" si="150"/>
        <v>#REF!</v>
      </c>
      <c r="M436" s="37">
        <v>703</v>
      </c>
      <c r="N436" s="37">
        <v>584</v>
      </c>
      <c r="O436" s="48">
        <f t="shared" si="151"/>
        <v>2704.09</v>
      </c>
      <c r="P436" s="49">
        <v>5556.35</v>
      </c>
      <c r="Q436" s="38" t="s">
        <v>205</v>
      </c>
      <c r="R436" s="37" t="e">
        <f t="shared" si="152"/>
        <v>#REF!</v>
      </c>
      <c r="S436" s="37" t="e">
        <f t="shared" si="168"/>
        <v>#REF!</v>
      </c>
      <c r="T436" s="37" t="e">
        <f t="shared" si="153"/>
        <v>#REF!</v>
      </c>
      <c r="U436" s="37" t="e">
        <f t="shared" si="154"/>
        <v>#REF!</v>
      </c>
      <c r="V436" s="37" t="e">
        <f t="shared" si="155"/>
        <v>#REF!</v>
      </c>
      <c r="W436" s="37" t="e">
        <f t="shared" si="156"/>
        <v>#REF!</v>
      </c>
      <c r="X436" s="37" t="e">
        <f t="shared" si="157"/>
        <v>#REF!</v>
      </c>
      <c r="Y436" s="37" t="e">
        <f t="shared" si="158"/>
        <v>#REF!</v>
      </c>
      <c r="Z436" s="37" t="e">
        <f t="shared" si="159"/>
        <v>#REF!</v>
      </c>
      <c r="AR436" s="41">
        <f t="shared" si="160"/>
        <v>4.630291666666667</v>
      </c>
      <c r="AS436" s="42">
        <f t="shared" si="162"/>
        <v>534</v>
      </c>
      <c r="AT436" s="50">
        <f t="shared" si="161"/>
        <v>2472.57</v>
      </c>
      <c r="AU436" s="50"/>
      <c r="AV436" s="50"/>
      <c r="AW436" s="50"/>
      <c r="AX436" s="50"/>
      <c r="AY436" s="51"/>
    </row>
    <row r="437" spans="1:51" ht="15">
      <c r="A437" s="37">
        <v>3</v>
      </c>
      <c r="B437" s="37">
        <v>0</v>
      </c>
      <c r="C437" s="38" t="s">
        <v>141</v>
      </c>
      <c r="D437" s="37" t="s">
        <v>80</v>
      </c>
      <c r="E437" s="37" t="s">
        <v>30</v>
      </c>
      <c r="F437" s="46" t="e">
        <f>IF(#REF!="","",IF(C437=#REF!,A437*360+B437*30,""))</f>
        <v>#REF!</v>
      </c>
      <c r="G437" s="46" t="e">
        <f t="shared" si="165"/>
        <v>#REF!</v>
      </c>
      <c r="H437" s="46" t="e">
        <f>IF(D437=#REF!,IF(C437=#REF!,Calcul_périodes!$AI$8,0))</f>
        <v>#REF!</v>
      </c>
      <c r="I437" s="46" t="e">
        <f>IF(D437=#REF!,IF(C437=#REF!,Calcul_périodes!$AI$16,0))</f>
        <v>#REF!</v>
      </c>
      <c r="J437" s="46" t="e">
        <f>IF(D437=#REF!,IF(C437=#REF!,Calcul_périodes!$AI$24,0))</f>
        <v>#REF!</v>
      </c>
      <c r="K437" s="46" t="e">
        <f t="shared" si="166"/>
        <v>#REF!</v>
      </c>
      <c r="L437" s="47" t="e">
        <f t="shared" si="150"/>
        <v>#REF!</v>
      </c>
      <c r="M437" s="37">
        <v>759</v>
      </c>
      <c r="N437" s="37">
        <v>626</v>
      </c>
      <c r="O437" s="48">
        <f t="shared" si="151"/>
        <v>2898.56</v>
      </c>
      <c r="P437" s="49">
        <v>5556.35</v>
      </c>
      <c r="Q437" s="38" t="s">
        <v>206</v>
      </c>
      <c r="R437" s="37" t="e">
        <f t="shared" si="152"/>
        <v>#REF!</v>
      </c>
      <c r="S437" s="37" t="e">
        <f t="shared" si="168"/>
        <v>#REF!</v>
      </c>
      <c r="T437" s="37" t="e">
        <f t="shared" si="153"/>
        <v>#REF!</v>
      </c>
      <c r="U437" s="37" t="e">
        <f t="shared" si="154"/>
        <v>#REF!</v>
      </c>
      <c r="V437" s="37" t="e">
        <f t="shared" si="155"/>
        <v>#REF!</v>
      </c>
      <c r="W437" s="37" t="e">
        <f t="shared" si="156"/>
        <v>#REF!</v>
      </c>
      <c r="X437" s="37" t="e">
        <f t="shared" si="157"/>
        <v>#REF!</v>
      </c>
      <c r="Y437" s="37" t="e">
        <f t="shared" si="158"/>
        <v>#REF!</v>
      </c>
      <c r="Z437" s="37" t="e">
        <f t="shared" si="159"/>
        <v>#REF!</v>
      </c>
      <c r="AR437" s="41">
        <f t="shared" si="160"/>
        <v>4.630291666666667</v>
      </c>
      <c r="AS437" s="42">
        <f t="shared" si="162"/>
        <v>535</v>
      </c>
      <c r="AT437" s="50">
        <f t="shared" si="161"/>
        <v>2477.2</v>
      </c>
      <c r="AU437" s="50"/>
      <c r="AV437" s="50"/>
      <c r="AW437" s="50"/>
      <c r="AX437" s="50"/>
      <c r="AY437" s="51"/>
    </row>
    <row r="438" spans="1:51" ht="15">
      <c r="A438" s="37">
        <v>3</v>
      </c>
      <c r="B438" s="37">
        <v>0</v>
      </c>
      <c r="C438" s="38" t="s">
        <v>141</v>
      </c>
      <c r="D438" s="37" t="s">
        <v>80</v>
      </c>
      <c r="E438" s="37" t="s">
        <v>33</v>
      </c>
      <c r="F438" s="46" t="e">
        <f>IF(#REF!="","",IF(C438=#REF!,A438*360+B438*30,""))</f>
        <v>#REF!</v>
      </c>
      <c r="G438" s="46" t="e">
        <f t="shared" si="165"/>
        <v>#REF!</v>
      </c>
      <c r="H438" s="46" t="e">
        <f>IF(D438=#REF!,IF(C438=#REF!,Calcul_périodes!$AI$8,0))</f>
        <v>#REF!</v>
      </c>
      <c r="I438" s="46" t="e">
        <f>IF(D438=#REF!,IF(C438=#REF!,Calcul_périodes!$AI$16,0))</f>
        <v>#REF!</v>
      </c>
      <c r="J438" s="46" t="e">
        <f>IF(D438=#REF!,IF(C438=#REF!,Calcul_périodes!$AI$24,0))</f>
        <v>#REF!</v>
      </c>
      <c r="K438" s="46" t="e">
        <f t="shared" si="166"/>
        <v>#REF!</v>
      </c>
      <c r="L438" s="47" t="e">
        <f t="shared" si="150"/>
        <v>#REF!</v>
      </c>
      <c r="M438" s="37">
        <v>780</v>
      </c>
      <c r="N438" s="37">
        <v>642</v>
      </c>
      <c r="O438" s="48">
        <f t="shared" si="151"/>
        <v>2972.64</v>
      </c>
      <c r="P438" s="49">
        <v>5556.35</v>
      </c>
      <c r="Q438" s="38" t="s">
        <v>207</v>
      </c>
      <c r="R438" s="37" t="e">
        <f t="shared" si="152"/>
        <v>#REF!</v>
      </c>
      <c r="S438" s="37" t="e">
        <f t="shared" si="168"/>
        <v>#REF!</v>
      </c>
      <c r="T438" s="37" t="e">
        <f t="shared" si="153"/>
        <v>#REF!</v>
      </c>
      <c r="U438" s="37" t="e">
        <f t="shared" si="154"/>
        <v>#REF!</v>
      </c>
      <c r="V438" s="37" t="e">
        <f t="shared" si="155"/>
        <v>#REF!</v>
      </c>
      <c r="W438" s="37" t="e">
        <f t="shared" si="156"/>
        <v>#REF!</v>
      </c>
      <c r="X438" s="37" t="e">
        <f t="shared" si="157"/>
        <v>#REF!</v>
      </c>
      <c r="Y438" s="37" t="e">
        <f t="shared" si="158"/>
        <v>#REF!</v>
      </c>
      <c r="Z438" s="37" t="e">
        <f t="shared" si="159"/>
        <v>#REF!</v>
      </c>
      <c r="AR438" s="41">
        <f t="shared" si="160"/>
        <v>4.630291666666667</v>
      </c>
      <c r="AS438" s="42">
        <f t="shared" si="162"/>
        <v>536</v>
      </c>
      <c r="AT438" s="50">
        <f t="shared" si="161"/>
        <v>2481.83</v>
      </c>
      <c r="AU438" s="50"/>
      <c r="AV438" s="50"/>
      <c r="AW438" s="50"/>
      <c r="AX438" s="50"/>
      <c r="AY438" s="51"/>
    </row>
    <row r="439" spans="1:51" ht="15">
      <c r="A439" s="37">
        <v>0</v>
      </c>
      <c r="B439" s="37">
        <v>0</v>
      </c>
      <c r="C439" s="38" t="s">
        <v>120</v>
      </c>
      <c r="D439" s="37" t="s">
        <v>81</v>
      </c>
      <c r="E439" s="37" t="s">
        <v>32</v>
      </c>
      <c r="F439" s="46" t="e">
        <f>IF(#REF!="","",IF(C439=#REF!,A439*360+B439*30,""))</f>
        <v>#REF!</v>
      </c>
      <c r="G439" s="46" t="e">
        <f>F439</f>
        <v>#REF!</v>
      </c>
      <c r="H439" s="46" t="e">
        <f>IF(D439=#REF!,IF(C439=#REF!,Calcul_périodes!$AI$8,0))</f>
        <v>#REF!</v>
      </c>
      <c r="I439" s="46" t="e">
        <f>IF(D439=#REF!,IF(C439=#REF!,Calcul_périodes!$AI$16,0))</f>
        <v>#REF!</v>
      </c>
      <c r="J439" s="46" t="e">
        <f>IF(D439=#REF!,IF(C439=#REF!,Calcul_périodes!$AI$24,0))</f>
        <v>#REF!</v>
      </c>
      <c r="K439" s="46" t="e">
        <f t="shared" si="166"/>
        <v>#REF!</v>
      </c>
      <c r="L439" s="47" t="e">
        <f t="shared" si="150"/>
        <v>#REF!</v>
      </c>
      <c r="M439" s="37">
        <v>325</v>
      </c>
      <c r="N439" s="37">
        <v>314</v>
      </c>
      <c r="O439" s="48">
        <f t="shared" si="151"/>
        <v>1453.91</v>
      </c>
      <c r="P439" s="49">
        <v>5556.35</v>
      </c>
      <c r="Q439" s="38" t="s">
        <v>196</v>
      </c>
      <c r="R439" s="37" t="e">
        <f t="shared" si="152"/>
        <v>#REF!</v>
      </c>
      <c r="S439" s="37" t="e">
        <f>IF(R439="OUI",IF(K439&gt;=360,K439-L439,IF(K439&lt;360,K439,0)))</f>
        <v>#REF!</v>
      </c>
      <c r="T439" s="37" t="e">
        <f t="shared" si="153"/>
        <v>#REF!</v>
      </c>
      <c r="U439" s="37" t="e">
        <f t="shared" si="154"/>
        <v>#REF!</v>
      </c>
      <c r="V439" s="37" t="e">
        <f t="shared" si="155"/>
        <v>#REF!</v>
      </c>
      <c r="W439" s="37" t="e">
        <f t="shared" si="156"/>
        <v>#REF!</v>
      </c>
      <c r="X439" s="37" t="e">
        <f t="shared" si="157"/>
        <v>#REF!</v>
      </c>
      <c r="Y439" s="37" t="e">
        <f t="shared" si="158"/>
        <v>#REF!</v>
      </c>
      <c r="Z439" s="37" t="e">
        <f t="shared" si="159"/>
        <v>#REF!</v>
      </c>
      <c r="AR439" s="41">
        <f t="shared" si="160"/>
        <v>4.630291666666667</v>
      </c>
      <c r="AS439" s="42">
        <f t="shared" si="162"/>
        <v>537</v>
      </c>
      <c r="AT439" s="50">
        <f t="shared" si="161"/>
        <v>2486.46</v>
      </c>
      <c r="AU439" s="50"/>
      <c r="AV439" s="50"/>
      <c r="AW439" s="50"/>
      <c r="AX439" s="50"/>
      <c r="AY439" s="51"/>
    </row>
    <row r="440" spans="1:51" ht="15">
      <c r="A440" s="37">
        <v>1</v>
      </c>
      <c r="B440" s="37">
        <v>0</v>
      </c>
      <c r="C440" s="38" t="s">
        <v>120</v>
      </c>
      <c r="D440" s="37" t="s">
        <v>81</v>
      </c>
      <c r="E440" s="37" t="s">
        <v>21</v>
      </c>
      <c r="F440" s="46" t="e">
        <f>IF(#REF!="","",IF(C440=#REF!,A440*360+B440*30,""))</f>
        <v>#REF!</v>
      </c>
      <c r="G440" s="46" t="e">
        <f t="shared" si="165"/>
        <v>#REF!</v>
      </c>
      <c r="H440" s="46" t="e">
        <f>IF(D440=#REF!,IF(C440=#REF!,Calcul_périodes!$AI$8,0))</f>
        <v>#REF!</v>
      </c>
      <c r="I440" s="46" t="e">
        <f>IF(D440=#REF!,IF(C440=#REF!,Calcul_périodes!$AI$16,0))</f>
        <v>#REF!</v>
      </c>
      <c r="J440" s="46" t="e">
        <f>IF(D440=#REF!,IF(C440=#REF!,Calcul_périodes!$AI$24,0))</f>
        <v>#REF!</v>
      </c>
      <c r="K440" s="46" t="e">
        <f t="shared" si="166"/>
        <v>#REF!</v>
      </c>
      <c r="L440" s="47" t="e">
        <f t="shared" si="150"/>
        <v>#REF!</v>
      </c>
      <c r="M440" s="37">
        <v>333</v>
      </c>
      <c r="N440" s="37">
        <v>316</v>
      </c>
      <c r="O440" s="48">
        <f t="shared" si="151"/>
        <v>1463.17</v>
      </c>
      <c r="P440" s="49">
        <v>5556.35</v>
      </c>
      <c r="Q440" s="38" t="s">
        <v>197</v>
      </c>
      <c r="R440" s="37" t="e">
        <f t="shared" si="152"/>
        <v>#REF!</v>
      </c>
      <c r="S440" s="37" t="e">
        <f aca="true" t="shared" si="169" ref="S440:S451">IF(R440="OUI",IF(K440&gt;=360,K440-L440,IF(K440&lt;360,K440,0)))</f>
        <v>#REF!</v>
      </c>
      <c r="T440" s="37" t="e">
        <f t="shared" si="153"/>
        <v>#REF!</v>
      </c>
      <c r="U440" s="37" t="e">
        <f t="shared" si="154"/>
        <v>#REF!</v>
      </c>
      <c r="V440" s="37" t="e">
        <f t="shared" si="155"/>
        <v>#REF!</v>
      </c>
      <c r="W440" s="37" t="e">
        <f t="shared" si="156"/>
        <v>#REF!</v>
      </c>
      <c r="X440" s="37" t="e">
        <f t="shared" si="157"/>
        <v>#REF!</v>
      </c>
      <c r="Y440" s="37" t="e">
        <f t="shared" si="158"/>
        <v>#REF!</v>
      </c>
      <c r="Z440" s="37" t="e">
        <f t="shared" si="159"/>
        <v>#REF!</v>
      </c>
      <c r="AR440" s="41">
        <f t="shared" si="160"/>
        <v>4.630291666666667</v>
      </c>
      <c r="AS440" s="42">
        <f t="shared" si="162"/>
        <v>538</v>
      </c>
      <c r="AT440" s="50">
        <f t="shared" si="161"/>
        <v>2491.09</v>
      </c>
      <c r="AU440" s="50"/>
      <c r="AV440" s="50"/>
      <c r="AW440" s="50"/>
      <c r="AX440" s="50"/>
      <c r="AY440" s="51"/>
    </row>
    <row r="441" spans="1:51" ht="15">
      <c r="A441" s="37">
        <v>2</v>
      </c>
      <c r="B441" s="37">
        <v>0</v>
      </c>
      <c r="C441" s="38" t="s">
        <v>120</v>
      </c>
      <c r="D441" s="37" t="s">
        <v>81</v>
      </c>
      <c r="E441" s="37" t="s">
        <v>22</v>
      </c>
      <c r="F441" s="46" t="e">
        <f>IF(#REF!="","",IF(C441=#REF!,A441*360+B441*30,""))</f>
        <v>#REF!</v>
      </c>
      <c r="G441" s="46" t="e">
        <f t="shared" si="165"/>
        <v>#REF!</v>
      </c>
      <c r="H441" s="46" t="e">
        <f>IF(D441=#REF!,IF(C441=#REF!,Calcul_périodes!$AI$8,0))</f>
        <v>#REF!</v>
      </c>
      <c r="I441" s="46" t="e">
        <f>IF(D441=#REF!,IF(C441=#REF!,Calcul_périodes!$AI$16,0))</f>
        <v>#REF!</v>
      </c>
      <c r="J441" s="46" t="e">
        <f>IF(D441=#REF!,IF(C441=#REF!,Calcul_périodes!$AI$24,0))</f>
        <v>#REF!</v>
      </c>
      <c r="K441" s="46" t="e">
        <f t="shared" si="166"/>
        <v>#REF!</v>
      </c>
      <c r="L441" s="47" t="e">
        <f t="shared" si="150"/>
        <v>#REF!</v>
      </c>
      <c r="M441" s="37">
        <v>347</v>
      </c>
      <c r="N441" s="37">
        <v>325</v>
      </c>
      <c r="O441" s="48">
        <f t="shared" si="151"/>
        <v>1504.84</v>
      </c>
      <c r="P441" s="49">
        <v>5556.35</v>
      </c>
      <c r="Q441" s="38" t="s">
        <v>198</v>
      </c>
      <c r="R441" s="37" t="e">
        <f t="shared" si="152"/>
        <v>#REF!</v>
      </c>
      <c r="S441" s="37" t="e">
        <f t="shared" si="169"/>
        <v>#REF!</v>
      </c>
      <c r="T441" s="37" t="e">
        <f t="shared" si="153"/>
        <v>#REF!</v>
      </c>
      <c r="U441" s="37" t="e">
        <f t="shared" si="154"/>
        <v>#REF!</v>
      </c>
      <c r="V441" s="37" t="e">
        <f t="shared" si="155"/>
        <v>#REF!</v>
      </c>
      <c r="W441" s="37" t="e">
        <f t="shared" si="156"/>
        <v>#REF!</v>
      </c>
      <c r="X441" s="37" t="e">
        <f t="shared" si="157"/>
        <v>#REF!</v>
      </c>
      <c r="Y441" s="37" t="e">
        <f t="shared" si="158"/>
        <v>#REF!</v>
      </c>
      <c r="Z441" s="37" t="e">
        <f t="shared" si="159"/>
        <v>#REF!</v>
      </c>
      <c r="AR441" s="41">
        <f t="shared" si="160"/>
        <v>4.630291666666667</v>
      </c>
      <c r="AS441" s="42">
        <f t="shared" si="162"/>
        <v>539</v>
      </c>
      <c r="AT441" s="50">
        <f t="shared" si="161"/>
        <v>2495.72</v>
      </c>
      <c r="AU441" s="50"/>
      <c r="AV441" s="50"/>
      <c r="AW441" s="50"/>
      <c r="AX441" s="50"/>
      <c r="AY441" s="51"/>
    </row>
    <row r="442" spans="1:51" ht="15">
      <c r="A442" s="37">
        <v>2</v>
      </c>
      <c r="B442" s="37">
        <v>0</v>
      </c>
      <c r="C442" s="38" t="s">
        <v>120</v>
      </c>
      <c r="D442" s="37" t="s">
        <v>81</v>
      </c>
      <c r="E442" s="37" t="s">
        <v>23</v>
      </c>
      <c r="F442" s="46" t="e">
        <f>IF(#REF!="","",IF(C442=#REF!,A442*360+B442*30,""))</f>
        <v>#REF!</v>
      </c>
      <c r="G442" s="46" t="e">
        <f t="shared" si="165"/>
        <v>#REF!</v>
      </c>
      <c r="H442" s="46" t="e">
        <f>IF(D442=#REF!,IF(C442=#REF!,Calcul_périodes!$AI$8,0))</f>
        <v>#REF!</v>
      </c>
      <c r="I442" s="46" t="e">
        <f>IF(D442=#REF!,IF(C442=#REF!,Calcul_périodes!$AI$16,0))</f>
        <v>#REF!</v>
      </c>
      <c r="J442" s="46" t="e">
        <f>IF(D442=#REF!,IF(C442=#REF!,Calcul_périodes!$AI$24,0))</f>
        <v>#REF!</v>
      </c>
      <c r="K442" s="46" t="e">
        <f t="shared" si="166"/>
        <v>#REF!</v>
      </c>
      <c r="L442" s="47" t="e">
        <f t="shared" si="150"/>
        <v>#REF!</v>
      </c>
      <c r="M442" s="37">
        <v>359</v>
      </c>
      <c r="N442" s="37">
        <v>334</v>
      </c>
      <c r="O442" s="48">
        <f t="shared" si="151"/>
        <v>1546.51</v>
      </c>
      <c r="P442" s="49">
        <v>5556.35</v>
      </c>
      <c r="Q442" s="38" t="s">
        <v>199</v>
      </c>
      <c r="R442" s="37" t="e">
        <f t="shared" si="152"/>
        <v>#REF!</v>
      </c>
      <c r="S442" s="37" t="e">
        <f t="shared" si="169"/>
        <v>#REF!</v>
      </c>
      <c r="T442" s="37" t="e">
        <f t="shared" si="153"/>
        <v>#REF!</v>
      </c>
      <c r="U442" s="37" t="e">
        <f t="shared" si="154"/>
        <v>#REF!</v>
      </c>
      <c r="V442" s="37" t="e">
        <f t="shared" si="155"/>
        <v>#REF!</v>
      </c>
      <c r="W442" s="37" t="e">
        <f t="shared" si="156"/>
        <v>#REF!</v>
      </c>
      <c r="X442" s="37" t="e">
        <f t="shared" si="157"/>
        <v>#REF!</v>
      </c>
      <c r="Y442" s="37" t="e">
        <f t="shared" si="158"/>
        <v>#REF!</v>
      </c>
      <c r="Z442" s="37" t="e">
        <f t="shared" si="159"/>
        <v>#REF!</v>
      </c>
      <c r="AR442" s="41">
        <f t="shared" si="160"/>
        <v>4.630291666666667</v>
      </c>
      <c r="AS442" s="42">
        <f t="shared" si="162"/>
        <v>540</v>
      </c>
      <c r="AT442" s="50">
        <f t="shared" si="161"/>
        <v>2500.35</v>
      </c>
      <c r="AU442" s="50"/>
      <c r="AV442" s="50"/>
      <c r="AW442" s="50"/>
      <c r="AX442" s="50"/>
      <c r="AY442" s="51"/>
    </row>
    <row r="443" spans="1:51" ht="15">
      <c r="A443" s="37">
        <v>2</v>
      </c>
      <c r="B443" s="37">
        <v>0</v>
      </c>
      <c r="C443" s="38" t="s">
        <v>120</v>
      </c>
      <c r="D443" s="37" t="s">
        <v>81</v>
      </c>
      <c r="E443" s="37" t="s">
        <v>24</v>
      </c>
      <c r="F443" s="46" t="e">
        <f>IF(#REF!="","",IF(C443=#REF!,A443*360+B443*30,""))</f>
        <v>#REF!</v>
      </c>
      <c r="G443" s="46" t="e">
        <f t="shared" si="165"/>
        <v>#REF!</v>
      </c>
      <c r="H443" s="46" t="e">
        <f>IF(D443=#REF!,IF(C443=#REF!,Calcul_périodes!$AI$8,0))</f>
        <v>#REF!</v>
      </c>
      <c r="I443" s="46" t="e">
        <f>IF(D443=#REF!,IF(C443=#REF!,Calcul_périodes!$AI$16,0))</f>
        <v>#REF!</v>
      </c>
      <c r="J443" s="46" t="e">
        <f>IF(D443=#REF!,IF(C443=#REF!,Calcul_périodes!$AI$24,0))</f>
        <v>#REF!</v>
      </c>
      <c r="K443" s="46" t="e">
        <f t="shared" si="166"/>
        <v>#REF!</v>
      </c>
      <c r="L443" s="47" t="e">
        <f t="shared" si="150"/>
        <v>#REF!</v>
      </c>
      <c r="M443" s="37">
        <v>374</v>
      </c>
      <c r="N443" s="37">
        <v>345</v>
      </c>
      <c r="O443" s="48">
        <f t="shared" si="151"/>
        <v>1597.45</v>
      </c>
      <c r="P443" s="49">
        <v>5556.35</v>
      </c>
      <c r="Q443" s="38" t="s">
        <v>200</v>
      </c>
      <c r="R443" s="37" t="e">
        <f t="shared" si="152"/>
        <v>#REF!</v>
      </c>
      <c r="S443" s="37" t="e">
        <f t="shared" si="169"/>
        <v>#REF!</v>
      </c>
      <c r="T443" s="37" t="e">
        <f t="shared" si="153"/>
        <v>#REF!</v>
      </c>
      <c r="U443" s="37" t="e">
        <f t="shared" si="154"/>
        <v>#REF!</v>
      </c>
      <c r="V443" s="37" t="e">
        <f t="shared" si="155"/>
        <v>#REF!</v>
      </c>
      <c r="W443" s="37" t="e">
        <f t="shared" si="156"/>
        <v>#REF!</v>
      </c>
      <c r="X443" s="37" t="e">
        <f t="shared" si="157"/>
        <v>#REF!</v>
      </c>
      <c r="Y443" s="37" t="e">
        <f t="shared" si="158"/>
        <v>#REF!</v>
      </c>
      <c r="Z443" s="37" t="e">
        <f t="shared" si="159"/>
        <v>#REF!</v>
      </c>
      <c r="AR443" s="41">
        <f t="shared" si="160"/>
        <v>4.630291666666667</v>
      </c>
      <c r="AS443" s="42">
        <f t="shared" si="162"/>
        <v>541</v>
      </c>
      <c r="AT443" s="50">
        <f t="shared" si="161"/>
        <v>2504.98</v>
      </c>
      <c r="AU443" s="50"/>
      <c r="AV443" s="50"/>
      <c r="AW443" s="50"/>
      <c r="AX443" s="50"/>
      <c r="AY443" s="51"/>
    </row>
    <row r="444" spans="1:51" ht="15">
      <c r="A444" s="37">
        <v>3</v>
      </c>
      <c r="B444" s="37">
        <v>0</v>
      </c>
      <c r="C444" s="38" t="s">
        <v>120</v>
      </c>
      <c r="D444" s="37" t="s">
        <v>81</v>
      </c>
      <c r="E444" s="37" t="s">
        <v>25</v>
      </c>
      <c r="F444" s="46" t="e">
        <f>IF(#REF!="","",IF(C444=#REF!,A444*360+B444*30,""))</f>
        <v>#REF!</v>
      </c>
      <c r="G444" s="46" t="e">
        <f t="shared" si="165"/>
        <v>#REF!</v>
      </c>
      <c r="H444" s="46" t="e">
        <f>IF(D444=#REF!,IF(C444=#REF!,Calcul_périodes!$AI$8,0))</f>
        <v>#REF!</v>
      </c>
      <c r="I444" s="46" t="e">
        <f>IF(D444=#REF!,IF(C444=#REF!,Calcul_périodes!$AI$16,0))</f>
        <v>#REF!</v>
      </c>
      <c r="J444" s="46" t="e">
        <f>IF(D444=#REF!,IF(C444=#REF!,Calcul_périodes!$AI$24,0))</f>
        <v>#REF!</v>
      </c>
      <c r="K444" s="46" t="e">
        <f t="shared" si="166"/>
        <v>#REF!</v>
      </c>
      <c r="L444" s="47" t="e">
        <f t="shared" si="150"/>
        <v>#REF!</v>
      </c>
      <c r="M444" s="37">
        <v>393</v>
      </c>
      <c r="N444" s="37">
        <v>358</v>
      </c>
      <c r="O444" s="48">
        <f t="shared" si="151"/>
        <v>1657.64</v>
      </c>
      <c r="P444" s="49">
        <v>5556.35</v>
      </c>
      <c r="Q444" s="38" t="s">
        <v>201</v>
      </c>
      <c r="R444" s="37" t="e">
        <f t="shared" si="152"/>
        <v>#REF!</v>
      </c>
      <c r="S444" s="37" t="e">
        <f t="shared" si="169"/>
        <v>#REF!</v>
      </c>
      <c r="T444" s="37" t="e">
        <f t="shared" si="153"/>
        <v>#REF!</v>
      </c>
      <c r="U444" s="37" t="e">
        <f t="shared" si="154"/>
        <v>#REF!</v>
      </c>
      <c r="V444" s="37" t="e">
        <f t="shared" si="155"/>
        <v>#REF!</v>
      </c>
      <c r="W444" s="37" t="e">
        <f t="shared" si="156"/>
        <v>#REF!</v>
      </c>
      <c r="X444" s="37" t="e">
        <f t="shared" si="157"/>
        <v>#REF!</v>
      </c>
      <c r="Y444" s="37" t="e">
        <f t="shared" si="158"/>
        <v>#REF!</v>
      </c>
      <c r="Z444" s="37" t="e">
        <f t="shared" si="159"/>
        <v>#REF!</v>
      </c>
      <c r="AR444" s="41">
        <f t="shared" si="160"/>
        <v>4.630291666666667</v>
      </c>
      <c r="AS444" s="42">
        <f t="shared" si="162"/>
        <v>542</v>
      </c>
      <c r="AT444" s="50">
        <f t="shared" si="161"/>
        <v>2509.61</v>
      </c>
      <c r="AU444" s="50"/>
      <c r="AV444" s="50"/>
      <c r="AW444" s="50"/>
      <c r="AX444" s="50"/>
      <c r="AY444" s="51"/>
    </row>
    <row r="445" spans="1:51" ht="15">
      <c r="A445" s="37">
        <v>3</v>
      </c>
      <c r="B445" s="37">
        <v>0</v>
      </c>
      <c r="C445" s="38" t="s">
        <v>120</v>
      </c>
      <c r="D445" s="37" t="s">
        <v>81</v>
      </c>
      <c r="E445" s="37" t="s">
        <v>26</v>
      </c>
      <c r="F445" s="46" t="e">
        <f>IF(#REF!="","",IF(C445=#REF!,A445*360+B445*30,""))</f>
        <v>#REF!</v>
      </c>
      <c r="G445" s="46" t="e">
        <f t="shared" si="165"/>
        <v>#REF!</v>
      </c>
      <c r="H445" s="46" t="e">
        <f>IF(D445=#REF!,IF(C445=#REF!,Calcul_périodes!$AI$8,0))</f>
        <v>#REF!</v>
      </c>
      <c r="I445" s="46" t="e">
        <f>IF(D445=#REF!,IF(C445=#REF!,Calcul_périodes!$AI$16,0))</f>
        <v>#REF!</v>
      </c>
      <c r="J445" s="46" t="e">
        <f>IF(D445=#REF!,IF(C445=#REF!,Calcul_périodes!$AI$24,0))</f>
        <v>#REF!</v>
      </c>
      <c r="K445" s="46" t="e">
        <f t="shared" si="166"/>
        <v>#REF!</v>
      </c>
      <c r="L445" s="47" t="e">
        <f t="shared" si="150"/>
        <v>#REF!</v>
      </c>
      <c r="M445" s="37">
        <v>418</v>
      </c>
      <c r="N445" s="37">
        <v>371</v>
      </c>
      <c r="O445" s="48">
        <f t="shared" si="151"/>
        <v>1717.83</v>
      </c>
      <c r="P445" s="49">
        <v>5556.35</v>
      </c>
      <c r="Q445" s="38" t="s">
        <v>202</v>
      </c>
      <c r="R445" s="37" t="e">
        <f t="shared" si="152"/>
        <v>#REF!</v>
      </c>
      <c r="S445" s="37" t="e">
        <f t="shared" si="169"/>
        <v>#REF!</v>
      </c>
      <c r="T445" s="37" t="e">
        <f t="shared" si="153"/>
        <v>#REF!</v>
      </c>
      <c r="U445" s="37" t="e">
        <f t="shared" si="154"/>
        <v>#REF!</v>
      </c>
      <c r="V445" s="37" t="e">
        <f t="shared" si="155"/>
        <v>#REF!</v>
      </c>
      <c r="W445" s="37" t="e">
        <f t="shared" si="156"/>
        <v>#REF!</v>
      </c>
      <c r="X445" s="37" t="e">
        <f t="shared" si="157"/>
        <v>#REF!</v>
      </c>
      <c r="Y445" s="37" t="e">
        <f t="shared" si="158"/>
        <v>#REF!</v>
      </c>
      <c r="Z445" s="37" t="e">
        <f t="shared" si="159"/>
        <v>#REF!</v>
      </c>
      <c r="AR445" s="41">
        <f t="shared" si="160"/>
        <v>4.630291666666667</v>
      </c>
      <c r="AS445" s="42">
        <f t="shared" si="162"/>
        <v>543</v>
      </c>
      <c r="AT445" s="50">
        <f t="shared" si="161"/>
        <v>2514.24</v>
      </c>
      <c r="AU445" s="50"/>
      <c r="AV445" s="50"/>
      <c r="AW445" s="50"/>
      <c r="AX445" s="50"/>
      <c r="AY445" s="51"/>
    </row>
    <row r="446" spans="1:51" ht="15">
      <c r="A446" s="37">
        <v>3</v>
      </c>
      <c r="B446" s="37">
        <v>0</v>
      </c>
      <c r="C446" s="38" t="s">
        <v>120</v>
      </c>
      <c r="D446" s="37" t="s">
        <v>81</v>
      </c>
      <c r="E446" s="37" t="s">
        <v>27</v>
      </c>
      <c r="F446" s="46" t="e">
        <f>IF(#REF!="","",IF(C446=#REF!,A446*360+B446*30,""))</f>
        <v>#REF!</v>
      </c>
      <c r="G446" s="46" t="e">
        <f t="shared" si="165"/>
        <v>#REF!</v>
      </c>
      <c r="H446" s="46" t="e">
        <f>IF(D446=#REF!,IF(C446=#REF!,Calcul_périodes!$AI$8,0))</f>
        <v>#REF!</v>
      </c>
      <c r="I446" s="46" t="e">
        <f>IF(D446=#REF!,IF(C446=#REF!,Calcul_périodes!$AI$16,0))</f>
        <v>#REF!</v>
      </c>
      <c r="J446" s="46" t="e">
        <f>IF(D446=#REF!,IF(C446=#REF!,Calcul_périodes!$AI$24,0))</f>
        <v>#REF!</v>
      </c>
      <c r="K446" s="46" t="e">
        <f t="shared" si="166"/>
        <v>#REF!</v>
      </c>
      <c r="L446" s="47" t="e">
        <f t="shared" si="150"/>
        <v>#REF!</v>
      </c>
      <c r="M446" s="37">
        <v>436</v>
      </c>
      <c r="N446" s="37">
        <v>384</v>
      </c>
      <c r="O446" s="48">
        <f t="shared" si="151"/>
        <v>1778.03</v>
      </c>
      <c r="P446" s="49">
        <v>5556.35</v>
      </c>
      <c r="Q446" s="38" t="s">
        <v>203</v>
      </c>
      <c r="R446" s="37" t="e">
        <f t="shared" si="152"/>
        <v>#REF!</v>
      </c>
      <c r="S446" s="37" t="e">
        <f t="shared" si="169"/>
        <v>#REF!</v>
      </c>
      <c r="T446" s="37" t="e">
        <f t="shared" si="153"/>
        <v>#REF!</v>
      </c>
      <c r="U446" s="37" t="e">
        <f t="shared" si="154"/>
        <v>#REF!</v>
      </c>
      <c r="V446" s="37" t="e">
        <f t="shared" si="155"/>
        <v>#REF!</v>
      </c>
      <c r="W446" s="37" t="e">
        <f t="shared" si="156"/>
        <v>#REF!</v>
      </c>
      <c r="X446" s="37" t="e">
        <f t="shared" si="157"/>
        <v>#REF!</v>
      </c>
      <c r="Y446" s="37" t="e">
        <f t="shared" si="158"/>
        <v>#REF!</v>
      </c>
      <c r="Z446" s="37" t="e">
        <f t="shared" si="159"/>
        <v>#REF!</v>
      </c>
      <c r="AR446" s="41">
        <f t="shared" si="160"/>
        <v>4.630291666666667</v>
      </c>
      <c r="AS446" s="42">
        <f t="shared" si="162"/>
        <v>544</v>
      </c>
      <c r="AT446" s="50">
        <f t="shared" si="161"/>
        <v>2518.87</v>
      </c>
      <c r="AU446" s="50"/>
      <c r="AV446" s="50"/>
      <c r="AW446" s="50"/>
      <c r="AX446" s="50"/>
      <c r="AY446" s="51"/>
    </row>
    <row r="447" spans="1:51" ht="15">
      <c r="A447" s="37">
        <v>3</v>
      </c>
      <c r="B447" s="37">
        <v>0</v>
      </c>
      <c r="C447" s="38" t="s">
        <v>120</v>
      </c>
      <c r="D447" s="37" t="s">
        <v>81</v>
      </c>
      <c r="E447" s="37" t="s">
        <v>28</v>
      </c>
      <c r="F447" s="46" t="e">
        <f>IF(#REF!="","",IF(C447=#REF!,A447*360+B447*30,""))</f>
        <v>#REF!</v>
      </c>
      <c r="G447" s="46" t="e">
        <f t="shared" si="165"/>
        <v>#REF!</v>
      </c>
      <c r="H447" s="46" t="e">
        <f>IF(D447=#REF!,IF(C447=#REF!,Calcul_périodes!$AI$8,0))</f>
        <v>#REF!</v>
      </c>
      <c r="I447" s="46" t="e">
        <f>IF(D447=#REF!,IF(C447=#REF!,Calcul_périodes!$AI$16,0))</f>
        <v>#REF!</v>
      </c>
      <c r="J447" s="46" t="e">
        <f>IF(D447=#REF!,IF(C447=#REF!,Calcul_périodes!$AI$24,0))</f>
        <v>#REF!</v>
      </c>
      <c r="K447" s="46" t="e">
        <f t="shared" si="166"/>
        <v>#REF!</v>
      </c>
      <c r="L447" s="47" t="e">
        <f t="shared" si="150"/>
        <v>#REF!</v>
      </c>
      <c r="M447" s="37">
        <v>457</v>
      </c>
      <c r="N447" s="37">
        <v>400</v>
      </c>
      <c r="O447" s="48">
        <f t="shared" si="151"/>
        <v>1852.11</v>
      </c>
      <c r="P447" s="49">
        <v>5556.35</v>
      </c>
      <c r="Q447" s="38" t="s">
        <v>204</v>
      </c>
      <c r="R447" s="37" t="e">
        <f t="shared" si="152"/>
        <v>#REF!</v>
      </c>
      <c r="S447" s="37" t="e">
        <f t="shared" si="169"/>
        <v>#REF!</v>
      </c>
      <c r="T447" s="37" t="e">
        <f t="shared" si="153"/>
        <v>#REF!</v>
      </c>
      <c r="U447" s="37" t="e">
        <f t="shared" si="154"/>
        <v>#REF!</v>
      </c>
      <c r="V447" s="37" t="e">
        <f t="shared" si="155"/>
        <v>#REF!</v>
      </c>
      <c r="W447" s="37" t="e">
        <f t="shared" si="156"/>
        <v>#REF!</v>
      </c>
      <c r="X447" s="37" t="e">
        <f t="shared" si="157"/>
        <v>#REF!</v>
      </c>
      <c r="Y447" s="37" t="e">
        <f t="shared" si="158"/>
        <v>#REF!</v>
      </c>
      <c r="Z447" s="37" t="e">
        <f t="shared" si="159"/>
        <v>#REF!</v>
      </c>
      <c r="AR447" s="41">
        <f t="shared" si="160"/>
        <v>4.630291666666667</v>
      </c>
      <c r="AS447" s="42">
        <f t="shared" si="162"/>
        <v>545</v>
      </c>
      <c r="AT447" s="50">
        <f t="shared" si="161"/>
        <v>2523.5</v>
      </c>
      <c r="AU447" s="50"/>
      <c r="AV447" s="50"/>
      <c r="AW447" s="50"/>
      <c r="AX447" s="50"/>
      <c r="AY447" s="51"/>
    </row>
    <row r="448" spans="1:51" ht="15">
      <c r="A448" s="37">
        <v>3</v>
      </c>
      <c r="B448" s="37">
        <v>0</v>
      </c>
      <c r="C448" s="38" t="s">
        <v>120</v>
      </c>
      <c r="D448" s="37" t="s">
        <v>81</v>
      </c>
      <c r="E448" s="37" t="s">
        <v>29</v>
      </c>
      <c r="F448" s="46" t="e">
        <f>IF(#REF!="","",IF(C448=#REF!,A448*360+B448*30,""))</f>
        <v>#REF!</v>
      </c>
      <c r="G448" s="46" t="e">
        <f t="shared" si="165"/>
        <v>#REF!</v>
      </c>
      <c r="H448" s="46" t="e">
        <f>IF(D448=#REF!,IF(C448=#REF!,Calcul_périodes!$AI$8,0))</f>
        <v>#REF!</v>
      </c>
      <c r="I448" s="46" t="e">
        <f>IF(D448=#REF!,IF(C448=#REF!,Calcul_périodes!$AI$16,0))</f>
        <v>#REF!</v>
      </c>
      <c r="J448" s="46" t="e">
        <f>IF(D448=#REF!,IF(C448=#REF!,Calcul_périodes!$AI$24,0))</f>
        <v>#REF!</v>
      </c>
      <c r="K448" s="46" t="e">
        <f t="shared" si="166"/>
        <v>#REF!</v>
      </c>
      <c r="L448" s="47" t="e">
        <f t="shared" si="150"/>
        <v>#REF!</v>
      </c>
      <c r="M448" s="37">
        <v>486</v>
      </c>
      <c r="N448" s="37">
        <v>420</v>
      </c>
      <c r="O448" s="48">
        <f t="shared" si="151"/>
        <v>1944.72</v>
      </c>
      <c r="P448" s="49">
        <v>5556.35</v>
      </c>
      <c r="Q448" s="38" t="s">
        <v>205</v>
      </c>
      <c r="R448" s="37" t="e">
        <f t="shared" si="152"/>
        <v>#REF!</v>
      </c>
      <c r="S448" s="37" t="e">
        <f t="shared" si="169"/>
        <v>#REF!</v>
      </c>
      <c r="T448" s="37" t="e">
        <f t="shared" si="153"/>
        <v>#REF!</v>
      </c>
      <c r="U448" s="37" t="e">
        <f t="shared" si="154"/>
        <v>#REF!</v>
      </c>
      <c r="V448" s="37" t="e">
        <f t="shared" si="155"/>
        <v>#REF!</v>
      </c>
      <c r="W448" s="37" t="e">
        <f t="shared" si="156"/>
        <v>#REF!</v>
      </c>
      <c r="X448" s="37" t="e">
        <f t="shared" si="157"/>
        <v>#REF!</v>
      </c>
      <c r="Y448" s="37" t="e">
        <f t="shared" si="158"/>
        <v>#REF!</v>
      </c>
      <c r="Z448" s="37" t="e">
        <f t="shared" si="159"/>
        <v>#REF!</v>
      </c>
      <c r="AR448" s="41">
        <f t="shared" si="160"/>
        <v>4.630291666666667</v>
      </c>
      <c r="AS448" s="42">
        <f t="shared" si="162"/>
        <v>546</v>
      </c>
      <c r="AT448" s="50">
        <f t="shared" si="161"/>
        <v>2528.13</v>
      </c>
      <c r="AU448" s="50"/>
      <c r="AV448" s="50"/>
      <c r="AW448" s="50"/>
      <c r="AX448" s="50"/>
      <c r="AY448" s="51"/>
    </row>
    <row r="449" spans="1:51" ht="15">
      <c r="A449" s="37">
        <v>3</v>
      </c>
      <c r="B449" s="37">
        <v>0</v>
      </c>
      <c r="C449" s="38" t="s">
        <v>120</v>
      </c>
      <c r="D449" s="37" t="s">
        <v>81</v>
      </c>
      <c r="E449" s="37" t="s">
        <v>30</v>
      </c>
      <c r="F449" s="46" t="e">
        <f>IF(#REF!="","",IF(C449=#REF!,A449*360+B449*30,""))</f>
        <v>#REF!</v>
      </c>
      <c r="G449" s="46" t="e">
        <f t="shared" si="165"/>
        <v>#REF!</v>
      </c>
      <c r="H449" s="46" t="e">
        <f>IF(D449=#REF!,IF(C449=#REF!,Calcul_périodes!$AI$8,0))</f>
        <v>#REF!</v>
      </c>
      <c r="I449" s="46" t="e">
        <f>IF(D449=#REF!,IF(C449=#REF!,Calcul_périodes!$AI$16,0))</f>
        <v>#REF!</v>
      </c>
      <c r="J449" s="46" t="e">
        <f>IF(D449=#REF!,IF(C449=#REF!,Calcul_périodes!$AI$24,0))</f>
        <v>#REF!</v>
      </c>
      <c r="K449" s="46" t="e">
        <f t="shared" si="166"/>
        <v>#REF!</v>
      </c>
      <c r="L449" s="47" t="e">
        <f t="shared" si="150"/>
        <v>#REF!</v>
      </c>
      <c r="M449" s="37">
        <v>516</v>
      </c>
      <c r="N449" s="37">
        <v>443</v>
      </c>
      <c r="O449" s="48">
        <f t="shared" si="151"/>
        <v>2051.21</v>
      </c>
      <c r="P449" s="49">
        <v>5556.35</v>
      </c>
      <c r="Q449" s="38" t="s">
        <v>206</v>
      </c>
      <c r="R449" s="37" t="e">
        <f t="shared" si="152"/>
        <v>#REF!</v>
      </c>
      <c r="S449" s="37" t="e">
        <f t="shared" si="169"/>
        <v>#REF!</v>
      </c>
      <c r="T449" s="37" t="e">
        <f t="shared" si="153"/>
        <v>#REF!</v>
      </c>
      <c r="U449" s="37" t="e">
        <f t="shared" si="154"/>
        <v>#REF!</v>
      </c>
      <c r="V449" s="37" t="e">
        <f t="shared" si="155"/>
        <v>#REF!</v>
      </c>
      <c r="W449" s="37" t="e">
        <f t="shared" si="156"/>
        <v>#REF!</v>
      </c>
      <c r="X449" s="37" t="e">
        <f t="shared" si="157"/>
        <v>#REF!</v>
      </c>
      <c r="Y449" s="37" t="e">
        <f t="shared" si="158"/>
        <v>#REF!</v>
      </c>
      <c r="Z449" s="37" t="e">
        <f t="shared" si="159"/>
        <v>#REF!</v>
      </c>
      <c r="AR449" s="41">
        <f t="shared" si="160"/>
        <v>4.630291666666667</v>
      </c>
      <c r="AS449" s="42">
        <f t="shared" si="162"/>
        <v>547</v>
      </c>
      <c r="AT449" s="50">
        <f t="shared" si="161"/>
        <v>2532.76</v>
      </c>
      <c r="AU449" s="50"/>
      <c r="AV449" s="50"/>
      <c r="AW449" s="50"/>
      <c r="AX449" s="50"/>
      <c r="AY449" s="51"/>
    </row>
    <row r="450" spans="1:51" ht="15">
      <c r="A450" s="37">
        <v>4</v>
      </c>
      <c r="B450" s="37">
        <v>0</v>
      </c>
      <c r="C450" s="38" t="s">
        <v>120</v>
      </c>
      <c r="D450" s="37" t="s">
        <v>81</v>
      </c>
      <c r="E450" s="37" t="s">
        <v>33</v>
      </c>
      <c r="F450" s="46" t="e">
        <f>IF(#REF!="","",IF(C450=#REF!,A450*360+B450*30,""))</f>
        <v>#REF!</v>
      </c>
      <c r="G450" s="46" t="e">
        <f t="shared" si="165"/>
        <v>#REF!</v>
      </c>
      <c r="H450" s="46" t="e">
        <f>IF(D450=#REF!,IF(C450=#REF!,Calcul_périodes!$AI$8,0))</f>
        <v>#REF!</v>
      </c>
      <c r="I450" s="46" t="e">
        <f>IF(D450=#REF!,IF(C450=#REF!,Calcul_périodes!$AI$16,0))</f>
        <v>#REF!</v>
      </c>
      <c r="J450" s="46" t="e">
        <f>IF(D450=#REF!,IF(C450=#REF!,Calcul_périodes!$AI$24,0))</f>
        <v>#REF!</v>
      </c>
      <c r="K450" s="46" t="e">
        <f t="shared" si="166"/>
        <v>#REF!</v>
      </c>
      <c r="L450" s="47" t="e">
        <f t="shared" si="150"/>
        <v>#REF!</v>
      </c>
      <c r="M450" s="37">
        <v>548</v>
      </c>
      <c r="N450" s="37">
        <v>466</v>
      </c>
      <c r="O450" s="48">
        <f t="shared" si="151"/>
        <v>2157.71</v>
      </c>
      <c r="P450" s="49">
        <v>5556.35</v>
      </c>
      <c r="Q450" s="38" t="s">
        <v>207</v>
      </c>
      <c r="R450" s="37" t="e">
        <f t="shared" si="152"/>
        <v>#REF!</v>
      </c>
      <c r="S450" s="37" t="e">
        <f t="shared" si="169"/>
        <v>#REF!</v>
      </c>
      <c r="T450" s="37" t="e">
        <f t="shared" si="153"/>
        <v>#REF!</v>
      </c>
      <c r="U450" s="37" t="e">
        <f t="shared" si="154"/>
        <v>#REF!</v>
      </c>
      <c r="V450" s="37" t="e">
        <f t="shared" si="155"/>
        <v>#REF!</v>
      </c>
      <c r="W450" s="37" t="e">
        <f t="shared" si="156"/>
        <v>#REF!</v>
      </c>
      <c r="X450" s="37" t="e">
        <f t="shared" si="157"/>
        <v>#REF!</v>
      </c>
      <c r="Y450" s="37" t="e">
        <f t="shared" si="158"/>
        <v>#REF!</v>
      </c>
      <c r="Z450" s="37" t="e">
        <f t="shared" si="159"/>
        <v>#REF!</v>
      </c>
      <c r="AR450" s="41">
        <f t="shared" si="160"/>
        <v>4.630291666666667</v>
      </c>
      <c r="AS450" s="42">
        <f t="shared" si="162"/>
        <v>548</v>
      </c>
      <c r="AT450" s="50">
        <f t="shared" si="161"/>
        <v>2537.39</v>
      </c>
      <c r="AU450" s="50"/>
      <c r="AV450" s="50"/>
      <c r="AW450" s="50"/>
      <c r="AX450" s="50"/>
      <c r="AY450" s="51"/>
    </row>
    <row r="451" spans="1:51" ht="15">
      <c r="A451" s="37">
        <v>4</v>
      </c>
      <c r="B451" s="37">
        <v>0</v>
      </c>
      <c r="C451" s="38" t="s">
        <v>120</v>
      </c>
      <c r="D451" s="37" t="s">
        <v>81</v>
      </c>
      <c r="E451" s="37" t="s">
        <v>31</v>
      </c>
      <c r="F451" s="46" t="e">
        <f>IF(#REF!="","",IF(C451=#REF!,A451*360+B451*30,""))</f>
        <v>#REF!</v>
      </c>
      <c r="G451" s="46" t="e">
        <f t="shared" si="165"/>
        <v>#REF!</v>
      </c>
      <c r="H451" s="46" t="e">
        <f>IF(D451=#REF!,IF(C451=#REF!,Calcul_périodes!$AI$8,0))</f>
        <v>#REF!</v>
      </c>
      <c r="I451" s="46" t="e">
        <f>IF(D451=#REF!,IF(C451=#REF!,Calcul_périodes!$AI$16,0))</f>
        <v>#REF!</v>
      </c>
      <c r="J451" s="46" t="e">
        <f>IF(D451=#REF!,IF(C451=#REF!,Calcul_périodes!$AI$24,0))</f>
        <v>#REF!</v>
      </c>
      <c r="K451" s="46" t="e">
        <f t="shared" si="166"/>
        <v>#REF!</v>
      </c>
      <c r="L451" s="47" t="e">
        <f aca="true" t="shared" si="170" ref="L451:L497">IF(G451="","",IF(K451&lt;360,360,VLOOKUP(K451,$G$2:$G$800,1,TRUE)))</f>
        <v>#REF!</v>
      </c>
      <c r="M451" s="37">
        <v>576</v>
      </c>
      <c r="N451" s="37">
        <v>486</v>
      </c>
      <c r="O451" s="48">
        <f aca="true" t="shared" si="171" ref="O451:O497">ROUNDDOWN(N451*P451/12/100,2)</f>
        <v>2250.32</v>
      </c>
      <c r="P451" s="49">
        <v>5556.35</v>
      </c>
      <c r="Q451" s="38" t="s">
        <v>209</v>
      </c>
      <c r="R451" s="37" t="e">
        <f aca="true" t="shared" si="172" ref="R451:R497">IF(K451="","",IF(AND(K451&gt;=G451,K451&lt;=G452),"OUI","NON"))</f>
        <v>#REF!</v>
      </c>
      <c r="S451" s="37" t="e">
        <f t="shared" si="169"/>
        <v>#REF!</v>
      </c>
      <c r="T451" s="37" t="e">
        <f aca="true" t="shared" si="173" ref="T451:T497">INT(S451/360)</f>
        <v>#REF!</v>
      </c>
      <c r="U451" s="37" t="e">
        <f aca="true" t="shared" si="174" ref="U451:U497">INT((S451-T451*360)/30)</f>
        <v>#REF!</v>
      </c>
      <c r="V451" s="37" t="e">
        <f aca="true" t="shared" si="175" ref="V451:V497">INT(S451-T451*360-U451*30)</f>
        <v>#REF!</v>
      </c>
      <c r="W451" s="37" t="e">
        <f aca="true" t="shared" si="176" ref="W451:W497">IF(X451&gt;12,T451+1,T451)</f>
        <v>#REF!</v>
      </c>
      <c r="X451" s="37" t="e">
        <f aca="true" t="shared" si="177" ref="X451:X497">IF(V451&gt;=30,U451+1,U451)</f>
        <v>#REF!</v>
      </c>
      <c r="Y451" s="37" t="e">
        <f aca="true" t="shared" si="178" ref="Y451:Y497">IF(V451&gt;=30,0,V451)</f>
        <v>#REF!</v>
      </c>
      <c r="Z451" s="37" t="e">
        <f aca="true" t="shared" si="179" ref="Z451:Z497">CONCATENATE(W451," an(s) ",X451," mois ",Y451," jour(s)")</f>
        <v>#REF!</v>
      </c>
      <c r="AR451" s="41">
        <f aca="true" t="shared" si="180" ref="AR451:AR514">5556.35/12/100</f>
        <v>4.630291666666667</v>
      </c>
      <c r="AS451" s="42">
        <f t="shared" si="162"/>
        <v>549</v>
      </c>
      <c r="AT451" s="50">
        <f aca="true" t="shared" si="181" ref="AT451:AT514">ROUNDDOWN(AS451*AR451,2)</f>
        <v>2542.03</v>
      </c>
      <c r="AU451" s="50"/>
      <c r="AV451" s="50"/>
      <c r="AW451" s="50"/>
      <c r="AX451" s="50"/>
      <c r="AY451" s="51"/>
    </row>
    <row r="452" spans="1:51" ht="15">
      <c r="A452" s="37">
        <v>0</v>
      </c>
      <c r="B452" s="37">
        <v>0</v>
      </c>
      <c r="C452" s="38" t="s">
        <v>119</v>
      </c>
      <c r="D452" s="37" t="s">
        <v>81</v>
      </c>
      <c r="E452" s="37" t="s">
        <v>32</v>
      </c>
      <c r="F452" s="46" t="e">
        <f>IF(#REF!="","",IF(C452=#REF!,A452*360+B452*30,""))</f>
        <v>#REF!</v>
      </c>
      <c r="G452" s="46" t="e">
        <f>F452</f>
        <v>#REF!</v>
      </c>
      <c r="H452" s="46" t="e">
        <f>IF(D452=#REF!,IF(C452=#REF!,Calcul_périodes!$AI$8,0))</f>
        <v>#REF!</v>
      </c>
      <c r="I452" s="46" t="e">
        <f>IF(D452=#REF!,IF(C452=#REF!,Calcul_périodes!$AI$16,0))</f>
        <v>#REF!</v>
      </c>
      <c r="J452" s="46" t="e">
        <f>IF(D452=#REF!,IF(C452=#REF!,Calcul_périodes!$AI$24,0))</f>
        <v>#REF!</v>
      </c>
      <c r="K452" s="46" t="e">
        <f t="shared" si="166"/>
        <v>#REF!</v>
      </c>
      <c r="L452" s="47" t="e">
        <f t="shared" si="170"/>
        <v>#REF!</v>
      </c>
      <c r="M452" s="37">
        <v>325</v>
      </c>
      <c r="N452" s="37">
        <v>314</v>
      </c>
      <c r="O452" s="48">
        <f t="shared" si="171"/>
        <v>1453.91</v>
      </c>
      <c r="P452" s="49">
        <v>5556.35</v>
      </c>
      <c r="Q452" s="38" t="s">
        <v>196</v>
      </c>
      <c r="R452" s="37" t="e">
        <f t="shared" si="172"/>
        <v>#REF!</v>
      </c>
      <c r="S452" s="37" t="e">
        <f>IF(R452="OUI",IF(K452&gt;=360,K452-L452,IF(K452&lt;360,K452,0)))</f>
        <v>#REF!</v>
      </c>
      <c r="T452" s="37" t="e">
        <f t="shared" si="173"/>
        <v>#REF!</v>
      </c>
      <c r="U452" s="37" t="e">
        <f t="shared" si="174"/>
        <v>#REF!</v>
      </c>
      <c r="V452" s="37" t="e">
        <f t="shared" si="175"/>
        <v>#REF!</v>
      </c>
      <c r="W452" s="37" t="e">
        <f t="shared" si="176"/>
        <v>#REF!</v>
      </c>
      <c r="X452" s="37" t="e">
        <f t="shared" si="177"/>
        <v>#REF!</v>
      </c>
      <c r="Y452" s="37" t="e">
        <f t="shared" si="178"/>
        <v>#REF!</v>
      </c>
      <c r="Z452" s="37" t="e">
        <f t="shared" si="179"/>
        <v>#REF!</v>
      </c>
      <c r="AR452" s="41">
        <f t="shared" si="180"/>
        <v>4.630291666666667</v>
      </c>
      <c r="AS452" s="42">
        <f aca="true" t="shared" si="182" ref="AS452:AS515">AS451+1</f>
        <v>550</v>
      </c>
      <c r="AT452" s="50">
        <f t="shared" si="181"/>
        <v>2546.66</v>
      </c>
      <c r="AU452" s="50"/>
      <c r="AV452" s="50"/>
      <c r="AW452" s="50"/>
      <c r="AX452" s="50"/>
      <c r="AY452" s="51"/>
    </row>
    <row r="453" spans="1:51" ht="15">
      <c r="A453" s="37">
        <v>1</v>
      </c>
      <c r="B453" s="37">
        <v>0</v>
      </c>
      <c r="C453" s="38" t="s">
        <v>119</v>
      </c>
      <c r="D453" s="37" t="s">
        <v>81</v>
      </c>
      <c r="E453" s="37" t="s">
        <v>21</v>
      </c>
      <c r="F453" s="46" t="e">
        <f>IF(#REF!="","",IF(C453=#REF!,A453*360+B453*30,""))</f>
        <v>#REF!</v>
      </c>
      <c r="G453" s="46" t="e">
        <f t="shared" si="165"/>
        <v>#REF!</v>
      </c>
      <c r="H453" s="46" t="e">
        <f>IF(D453=#REF!,IF(C453=#REF!,Calcul_périodes!$AI$8,0))</f>
        <v>#REF!</v>
      </c>
      <c r="I453" s="46" t="e">
        <f>IF(D453=#REF!,IF(C453=#REF!,Calcul_périodes!$AI$16,0))</f>
        <v>#REF!</v>
      </c>
      <c r="J453" s="46" t="e">
        <f>IF(D453=#REF!,IF(C453=#REF!,Calcul_périodes!$AI$24,0))</f>
        <v>#REF!</v>
      </c>
      <c r="K453" s="46" t="e">
        <f t="shared" si="166"/>
        <v>#REF!</v>
      </c>
      <c r="L453" s="47" t="e">
        <f t="shared" si="170"/>
        <v>#REF!</v>
      </c>
      <c r="M453" s="37">
        <v>333</v>
      </c>
      <c r="N453" s="37">
        <v>316</v>
      </c>
      <c r="O453" s="48">
        <f t="shared" si="171"/>
        <v>1463.17</v>
      </c>
      <c r="P453" s="49">
        <v>5556.35</v>
      </c>
      <c r="Q453" s="38" t="s">
        <v>197</v>
      </c>
      <c r="R453" s="37" t="e">
        <f t="shared" si="172"/>
        <v>#REF!</v>
      </c>
      <c r="S453" s="37" t="e">
        <f aca="true" t="shared" si="183" ref="S453:S464">IF(R453="OUI",IF(K453&gt;=360,K453-L453,IF(K453&lt;360,K453,0)))</f>
        <v>#REF!</v>
      </c>
      <c r="T453" s="37" t="e">
        <f t="shared" si="173"/>
        <v>#REF!</v>
      </c>
      <c r="U453" s="37" t="e">
        <f t="shared" si="174"/>
        <v>#REF!</v>
      </c>
      <c r="V453" s="37" t="e">
        <f t="shared" si="175"/>
        <v>#REF!</v>
      </c>
      <c r="W453" s="37" t="e">
        <f t="shared" si="176"/>
        <v>#REF!</v>
      </c>
      <c r="X453" s="37" t="e">
        <f t="shared" si="177"/>
        <v>#REF!</v>
      </c>
      <c r="Y453" s="37" t="e">
        <f t="shared" si="178"/>
        <v>#REF!</v>
      </c>
      <c r="Z453" s="37" t="e">
        <f t="shared" si="179"/>
        <v>#REF!</v>
      </c>
      <c r="AR453" s="41">
        <f t="shared" si="180"/>
        <v>4.630291666666667</v>
      </c>
      <c r="AS453" s="42">
        <f t="shared" si="182"/>
        <v>551</v>
      </c>
      <c r="AT453" s="50">
        <f t="shared" si="181"/>
        <v>2551.29</v>
      </c>
      <c r="AU453" s="50"/>
      <c r="AV453" s="50"/>
      <c r="AW453" s="50"/>
      <c r="AX453" s="50"/>
      <c r="AY453" s="51"/>
    </row>
    <row r="454" spans="1:51" ht="15">
      <c r="A454" s="37">
        <v>2</v>
      </c>
      <c r="B454" s="37">
        <v>0</v>
      </c>
      <c r="C454" s="38" t="s">
        <v>119</v>
      </c>
      <c r="D454" s="37" t="s">
        <v>81</v>
      </c>
      <c r="E454" s="37" t="s">
        <v>22</v>
      </c>
      <c r="F454" s="46" t="e">
        <f>IF(#REF!="","",IF(C454=#REF!,A454*360+B454*30,""))</f>
        <v>#REF!</v>
      </c>
      <c r="G454" s="46" t="e">
        <f t="shared" si="165"/>
        <v>#REF!</v>
      </c>
      <c r="H454" s="46" t="e">
        <f>IF(D454=#REF!,IF(C454=#REF!,Calcul_périodes!$AI$8,0))</f>
        <v>#REF!</v>
      </c>
      <c r="I454" s="46" t="e">
        <f>IF(D454=#REF!,IF(C454=#REF!,Calcul_périodes!$AI$16,0))</f>
        <v>#REF!</v>
      </c>
      <c r="J454" s="46" t="e">
        <f>IF(D454=#REF!,IF(C454=#REF!,Calcul_périodes!$AI$24,0))</f>
        <v>#REF!</v>
      </c>
      <c r="K454" s="46" t="e">
        <f t="shared" si="166"/>
        <v>#REF!</v>
      </c>
      <c r="L454" s="47" t="e">
        <f t="shared" si="170"/>
        <v>#REF!</v>
      </c>
      <c r="M454" s="37">
        <v>347</v>
      </c>
      <c r="N454" s="37">
        <v>325</v>
      </c>
      <c r="O454" s="48">
        <f t="shared" si="171"/>
        <v>1504.84</v>
      </c>
      <c r="P454" s="49">
        <v>5556.35</v>
      </c>
      <c r="Q454" s="38" t="s">
        <v>198</v>
      </c>
      <c r="R454" s="37" t="e">
        <f t="shared" si="172"/>
        <v>#REF!</v>
      </c>
      <c r="S454" s="37" t="e">
        <f t="shared" si="183"/>
        <v>#REF!</v>
      </c>
      <c r="T454" s="37" t="e">
        <f t="shared" si="173"/>
        <v>#REF!</v>
      </c>
      <c r="U454" s="37" t="e">
        <f t="shared" si="174"/>
        <v>#REF!</v>
      </c>
      <c r="V454" s="37" t="e">
        <f t="shared" si="175"/>
        <v>#REF!</v>
      </c>
      <c r="W454" s="37" t="e">
        <f t="shared" si="176"/>
        <v>#REF!</v>
      </c>
      <c r="X454" s="37" t="e">
        <f t="shared" si="177"/>
        <v>#REF!</v>
      </c>
      <c r="Y454" s="37" t="e">
        <f t="shared" si="178"/>
        <v>#REF!</v>
      </c>
      <c r="Z454" s="37" t="e">
        <f t="shared" si="179"/>
        <v>#REF!</v>
      </c>
      <c r="AR454" s="41">
        <f t="shared" si="180"/>
        <v>4.630291666666667</v>
      </c>
      <c r="AS454" s="42">
        <f t="shared" si="182"/>
        <v>552</v>
      </c>
      <c r="AT454" s="50">
        <f t="shared" si="181"/>
        <v>2555.92</v>
      </c>
      <c r="AU454" s="50"/>
      <c r="AV454" s="50"/>
      <c r="AW454" s="50"/>
      <c r="AX454" s="50"/>
      <c r="AY454" s="51"/>
    </row>
    <row r="455" spans="1:51" ht="15">
      <c r="A455" s="37">
        <v>2</v>
      </c>
      <c r="B455" s="37">
        <v>0</v>
      </c>
      <c r="C455" s="38" t="s">
        <v>119</v>
      </c>
      <c r="D455" s="37" t="s">
        <v>81</v>
      </c>
      <c r="E455" s="37" t="s">
        <v>23</v>
      </c>
      <c r="F455" s="46" t="e">
        <f>IF(#REF!="","",IF(C455=#REF!,A455*360+B455*30,""))</f>
        <v>#REF!</v>
      </c>
      <c r="G455" s="46" t="e">
        <f t="shared" si="165"/>
        <v>#REF!</v>
      </c>
      <c r="H455" s="46" t="e">
        <f>IF(D455=#REF!,IF(C455=#REF!,Calcul_périodes!$AI$8,0))</f>
        <v>#REF!</v>
      </c>
      <c r="I455" s="46" t="e">
        <f>IF(D455=#REF!,IF(C455=#REF!,Calcul_périodes!$AI$16,0))</f>
        <v>#REF!</v>
      </c>
      <c r="J455" s="46" t="e">
        <f>IF(D455=#REF!,IF(C455=#REF!,Calcul_périodes!$AI$24,0))</f>
        <v>#REF!</v>
      </c>
      <c r="K455" s="46" t="e">
        <f t="shared" si="166"/>
        <v>#REF!</v>
      </c>
      <c r="L455" s="47" t="e">
        <f t="shared" si="170"/>
        <v>#REF!</v>
      </c>
      <c r="M455" s="37">
        <v>359</v>
      </c>
      <c r="N455" s="37">
        <v>334</v>
      </c>
      <c r="O455" s="48">
        <f t="shared" si="171"/>
        <v>1546.51</v>
      </c>
      <c r="P455" s="49">
        <v>5556.35</v>
      </c>
      <c r="Q455" s="38" t="s">
        <v>199</v>
      </c>
      <c r="R455" s="37" t="e">
        <f t="shared" si="172"/>
        <v>#REF!</v>
      </c>
      <c r="S455" s="37" t="e">
        <f t="shared" si="183"/>
        <v>#REF!</v>
      </c>
      <c r="T455" s="37" t="e">
        <f t="shared" si="173"/>
        <v>#REF!</v>
      </c>
      <c r="U455" s="37" t="e">
        <f t="shared" si="174"/>
        <v>#REF!</v>
      </c>
      <c r="V455" s="37" t="e">
        <f t="shared" si="175"/>
        <v>#REF!</v>
      </c>
      <c r="W455" s="37" t="e">
        <f t="shared" si="176"/>
        <v>#REF!</v>
      </c>
      <c r="X455" s="37" t="e">
        <f t="shared" si="177"/>
        <v>#REF!</v>
      </c>
      <c r="Y455" s="37" t="e">
        <f t="shared" si="178"/>
        <v>#REF!</v>
      </c>
      <c r="Z455" s="37" t="e">
        <f t="shared" si="179"/>
        <v>#REF!</v>
      </c>
      <c r="AR455" s="41">
        <f t="shared" si="180"/>
        <v>4.630291666666667</v>
      </c>
      <c r="AS455" s="42">
        <f t="shared" si="182"/>
        <v>553</v>
      </c>
      <c r="AT455" s="50">
        <f t="shared" si="181"/>
        <v>2560.55</v>
      </c>
      <c r="AU455" s="50"/>
      <c r="AV455" s="50"/>
      <c r="AW455" s="50"/>
      <c r="AX455" s="50"/>
      <c r="AY455" s="51"/>
    </row>
    <row r="456" spans="1:51" ht="15">
      <c r="A456" s="37">
        <v>2</v>
      </c>
      <c r="B456" s="37">
        <v>0</v>
      </c>
      <c r="C456" s="38" t="s">
        <v>119</v>
      </c>
      <c r="D456" s="37" t="s">
        <v>81</v>
      </c>
      <c r="E456" s="37" t="s">
        <v>24</v>
      </c>
      <c r="F456" s="46" t="e">
        <f>IF(#REF!="","",IF(C456=#REF!,A456*360+B456*30,""))</f>
        <v>#REF!</v>
      </c>
      <c r="G456" s="46" t="e">
        <f t="shared" si="165"/>
        <v>#REF!</v>
      </c>
      <c r="H456" s="46" t="e">
        <f>IF(D456=#REF!,IF(C456=#REF!,Calcul_périodes!$AI$8,0))</f>
        <v>#REF!</v>
      </c>
      <c r="I456" s="46" t="e">
        <f>IF(D456=#REF!,IF(C456=#REF!,Calcul_périodes!$AI$16,0))</f>
        <v>#REF!</v>
      </c>
      <c r="J456" s="46" t="e">
        <f>IF(D456=#REF!,IF(C456=#REF!,Calcul_périodes!$AI$24,0))</f>
        <v>#REF!</v>
      </c>
      <c r="K456" s="46" t="e">
        <f t="shared" si="166"/>
        <v>#REF!</v>
      </c>
      <c r="L456" s="47" t="e">
        <f t="shared" si="170"/>
        <v>#REF!</v>
      </c>
      <c r="M456" s="37">
        <v>374</v>
      </c>
      <c r="N456" s="37">
        <v>345</v>
      </c>
      <c r="O456" s="48">
        <f t="shared" si="171"/>
        <v>1597.45</v>
      </c>
      <c r="P456" s="49">
        <v>5556.35</v>
      </c>
      <c r="Q456" s="38" t="s">
        <v>200</v>
      </c>
      <c r="R456" s="37" t="e">
        <f t="shared" si="172"/>
        <v>#REF!</v>
      </c>
      <c r="S456" s="37" t="e">
        <f t="shared" si="183"/>
        <v>#REF!</v>
      </c>
      <c r="T456" s="37" t="e">
        <f t="shared" si="173"/>
        <v>#REF!</v>
      </c>
      <c r="U456" s="37" t="e">
        <f t="shared" si="174"/>
        <v>#REF!</v>
      </c>
      <c r="V456" s="37" t="e">
        <f t="shared" si="175"/>
        <v>#REF!</v>
      </c>
      <c r="W456" s="37" t="e">
        <f t="shared" si="176"/>
        <v>#REF!</v>
      </c>
      <c r="X456" s="37" t="e">
        <f t="shared" si="177"/>
        <v>#REF!</v>
      </c>
      <c r="Y456" s="37" t="e">
        <f t="shared" si="178"/>
        <v>#REF!</v>
      </c>
      <c r="Z456" s="37" t="e">
        <f t="shared" si="179"/>
        <v>#REF!</v>
      </c>
      <c r="AR456" s="41">
        <f t="shared" si="180"/>
        <v>4.630291666666667</v>
      </c>
      <c r="AS456" s="42">
        <f t="shared" si="182"/>
        <v>554</v>
      </c>
      <c r="AT456" s="50">
        <f t="shared" si="181"/>
        <v>2565.18</v>
      </c>
      <c r="AU456" s="50"/>
      <c r="AV456" s="50"/>
      <c r="AW456" s="50"/>
      <c r="AX456" s="50"/>
      <c r="AY456" s="51"/>
    </row>
    <row r="457" spans="1:51" ht="15">
      <c r="A457" s="37">
        <v>3</v>
      </c>
      <c r="B457" s="37">
        <v>0</v>
      </c>
      <c r="C457" s="38" t="s">
        <v>119</v>
      </c>
      <c r="D457" s="37" t="s">
        <v>81</v>
      </c>
      <c r="E457" s="37" t="s">
        <v>25</v>
      </c>
      <c r="F457" s="46" t="e">
        <f>IF(#REF!="","",IF(C457=#REF!,A457*360+B457*30,""))</f>
        <v>#REF!</v>
      </c>
      <c r="G457" s="46" t="e">
        <f t="shared" si="165"/>
        <v>#REF!</v>
      </c>
      <c r="H457" s="46" t="e">
        <f>IF(D457=#REF!,IF(C457=#REF!,Calcul_périodes!$AI$8,0))</f>
        <v>#REF!</v>
      </c>
      <c r="I457" s="46" t="e">
        <f>IF(D457=#REF!,IF(C457=#REF!,Calcul_périodes!$AI$16,0))</f>
        <v>#REF!</v>
      </c>
      <c r="J457" s="46" t="e">
        <f>IF(D457=#REF!,IF(C457=#REF!,Calcul_périodes!$AI$24,0))</f>
        <v>#REF!</v>
      </c>
      <c r="K457" s="46" t="e">
        <f t="shared" si="166"/>
        <v>#REF!</v>
      </c>
      <c r="L457" s="47" t="e">
        <f t="shared" si="170"/>
        <v>#REF!</v>
      </c>
      <c r="M457" s="37">
        <v>393</v>
      </c>
      <c r="N457" s="37">
        <v>358</v>
      </c>
      <c r="O457" s="48">
        <f t="shared" si="171"/>
        <v>1657.64</v>
      </c>
      <c r="P457" s="49">
        <v>5556.35</v>
      </c>
      <c r="Q457" s="38" t="s">
        <v>201</v>
      </c>
      <c r="R457" s="37" t="e">
        <f t="shared" si="172"/>
        <v>#REF!</v>
      </c>
      <c r="S457" s="37" t="e">
        <f t="shared" si="183"/>
        <v>#REF!</v>
      </c>
      <c r="T457" s="37" t="e">
        <f t="shared" si="173"/>
        <v>#REF!</v>
      </c>
      <c r="U457" s="37" t="e">
        <f t="shared" si="174"/>
        <v>#REF!</v>
      </c>
      <c r="V457" s="37" t="e">
        <f t="shared" si="175"/>
        <v>#REF!</v>
      </c>
      <c r="W457" s="37" t="e">
        <f t="shared" si="176"/>
        <v>#REF!</v>
      </c>
      <c r="X457" s="37" t="e">
        <f t="shared" si="177"/>
        <v>#REF!</v>
      </c>
      <c r="Y457" s="37" t="e">
        <f t="shared" si="178"/>
        <v>#REF!</v>
      </c>
      <c r="Z457" s="37" t="e">
        <f t="shared" si="179"/>
        <v>#REF!</v>
      </c>
      <c r="AR457" s="41">
        <f t="shared" si="180"/>
        <v>4.630291666666667</v>
      </c>
      <c r="AS457" s="42">
        <f t="shared" si="182"/>
        <v>555</v>
      </c>
      <c r="AT457" s="50">
        <f t="shared" si="181"/>
        <v>2569.81</v>
      </c>
      <c r="AU457" s="50"/>
      <c r="AV457" s="50"/>
      <c r="AW457" s="50"/>
      <c r="AX457" s="50"/>
      <c r="AY457" s="51"/>
    </row>
    <row r="458" spans="1:51" ht="15">
      <c r="A458" s="37">
        <v>3</v>
      </c>
      <c r="B458" s="37">
        <v>0</v>
      </c>
      <c r="C458" s="38" t="s">
        <v>119</v>
      </c>
      <c r="D458" s="37" t="s">
        <v>81</v>
      </c>
      <c r="E458" s="37" t="s">
        <v>26</v>
      </c>
      <c r="F458" s="46" t="e">
        <f>IF(#REF!="","",IF(C458=#REF!,A458*360+B458*30,""))</f>
        <v>#REF!</v>
      </c>
      <c r="G458" s="46" t="e">
        <f t="shared" si="165"/>
        <v>#REF!</v>
      </c>
      <c r="H458" s="46" t="e">
        <f>IF(D458=#REF!,IF(C458=#REF!,Calcul_périodes!$AI$8,0))</f>
        <v>#REF!</v>
      </c>
      <c r="I458" s="46" t="e">
        <f>IF(D458=#REF!,IF(C458=#REF!,Calcul_périodes!$AI$16,0))</f>
        <v>#REF!</v>
      </c>
      <c r="J458" s="46" t="e">
        <f>IF(D458=#REF!,IF(C458=#REF!,Calcul_périodes!$AI$24,0))</f>
        <v>#REF!</v>
      </c>
      <c r="K458" s="46" t="e">
        <f t="shared" si="166"/>
        <v>#REF!</v>
      </c>
      <c r="L458" s="47" t="e">
        <f t="shared" si="170"/>
        <v>#REF!</v>
      </c>
      <c r="M458" s="37">
        <v>418</v>
      </c>
      <c r="N458" s="37">
        <v>371</v>
      </c>
      <c r="O458" s="48">
        <f t="shared" si="171"/>
        <v>1717.83</v>
      </c>
      <c r="P458" s="49">
        <v>5556.35</v>
      </c>
      <c r="Q458" s="38" t="s">
        <v>202</v>
      </c>
      <c r="R458" s="37" t="e">
        <f t="shared" si="172"/>
        <v>#REF!</v>
      </c>
      <c r="S458" s="37" t="e">
        <f t="shared" si="183"/>
        <v>#REF!</v>
      </c>
      <c r="T458" s="37" t="e">
        <f t="shared" si="173"/>
        <v>#REF!</v>
      </c>
      <c r="U458" s="37" t="e">
        <f t="shared" si="174"/>
        <v>#REF!</v>
      </c>
      <c r="V458" s="37" t="e">
        <f t="shared" si="175"/>
        <v>#REF!</v>
      </c>
      <c r="W458" s="37" t="e">
        <f t="shared" si="176"/>
        <v>#REF!</v>
      </c>
      <c r="X458" s="37" t="e">
        <f t="shared" si="177"/>
        <v>#REF!</v>
      </c>
      <c r="Y458" s="37" t="e">
        <f t="shared" si="178"/>
        <v>#REF!</v>
      </c>
      <c r="Z458" s="37" t="e">
        <f t="shared" si="179"/>
        <v>#REF!</v>
      </c>
      <c r="AR458" s="41">
        <f t="shared" si="180"/>
        <v>4.630291666666667</v>
      </c>
      <c r="AS458" s="42">
        <f t="shared" si="182"/>
        <v>556</v>
      </c>
      <c r="AT458" s="50">
        <f t="shared" si="181"/>
        <v>2574.44</v>
      </c>
      <c r="AU458" s="50"/>
      <c r="AV458" s="50"/>
      <c r="AW458" s="50"/>
      <c r="AX458" s="50"/>
      <c r="AY458" s="51"/>
    </row>
    <row r="459" spans="1:51" ht="15">
      <c r="A459" s="37">
        <v>3</v>
      </c>
      <c r="B459" s="37">
        <v>0</v>
      </c>
      <c r="C459" s="38" t="s">
        <v>119</v>
      </c>
      <c r="D459" s="37" t="s">
        <v>81</v>
      </c>
      <c r="E459" s="37" t="s">
        <v>27</v>
      </c>
      <c r="F459" s="46" t="e">
        <f>IF(#REF!="","",IF(C459=#REF!,A459*360+B459*30,""))</f>
        <v>#REF!</v>
      </c>
      <c r="G459" s="46" t="e">
        <f t="shared" si="165"/>
        <v>#REF!</v>
      </c>
      <c r="H459" s="46" t="e">
        <f>IF(D459=#REF!,IF(C459=#REF!,Calcul_périodes!$AI$8,0))</f>
        <v>#REF!</v>
      </c>
      <c r="I459" s="46" t="e">
        <f>IF(D459=#REF!,IF(C459=#REF!,Calcul_périodes!$AI$16,0))</f>
        <v>#REF!</v>
      </c>
      <c r="J459" s="46" t="e">
        <f>IF(D459=#REF!,IF(C459=#REF!,Calcul_périodes!$AI$24,0))</f>
        <v>#REF!</v>
      </c>
      <c r="K459" s="46" t="e">
        <f t="shared" si="166"/>
        <v>#REF!</v>
      </c>
      <c r="L459" s="47" t="e">
        <f t="shared" si="170"/>
        <v>#REF!</v>
      </c>
      <c r="M459" s="37">
        <v>436</v>
      </c>
      <c r="N459" s="37">
        <v>384</v>
      </c>
      <c r="O459" s="48">
        <f t="shared" si="171"/>
        <v>1778.03</v>
      </c>
      <c r="P459" s="49">
        <v>5556.35</v>
      </c>
      <c r="Q459" s="38" t="s">
        <v>203</v>
      </c>
      <c r="R459" s="37" t="e">
        <f t="shared" si="172"/>
        <v>#REF!</v>
      </c>
      <c r="S459" s="37" t="e">
        <f t="shared" si="183"/>
        <v>#REF!</v>
      </c>
      <c r="T459" s="37" t="e">
        <f t="shared" si="173"/>
        <v>#REF!</v>
      </c>
      <c r="U459" s="37" t="e">
        <f t="shared" si="174"/>
        <v>#REF!</v>
      </c>
      <c r="V459" s="37" t="e">
        <f t="shared" si="175"/>
        <v>#REF!</v>
      </c>
      <c r="W459" s="37" t="e">
        <f t="shared" si="176"/>
        <v>#REF!</v>
      </c>
      <c r="X459" s="37" t="e">
        <f t="shared" si="177"/>
        <v>#REF!</v>
      </c>
      <c r="Y459" s="37" t="e">
        <f t="shared" si="178"/>
        <v>#REF!</v>
      </c>
      <c r="Z459" s="37" t="e">
        <f t="shared" si="179"/>
        <v>#REF!</v>
      </c>
      <c r="AR459" s="41">
        <f t="shared" si="180"/>
        <v>4.630291666666667</v>
      </c>
      <c r="AS459" s="42">
        <f t="shared" si="182"/>
        <v>557</v>
      </c>
      <c r="AT459" s="50">
        <f t="shared" si="181"/>
        <v>2579.07</v>
      </c>
      <c r="AU459" s="50"/>
      <c r="AV459" s="50"/>
      <c r="AW459" s="50"/>
      <c r="AX459" s="50"/>
      <c r="AY459" s="51"/>
    </row>
    <row r="460" spans="1:51" ht="15">
      <c r="A460" s="37">
        <v>3</v>
      </c>
      <c r="B460" s="37">
        <v>0</v>
      </c>
      <c r="C460" s="38" t="s">
        <v>119</v>
      </c>
      <c r="D460" s="37" t="s">
        <v>81</v>
      </c>
      <c r="E460" s="37" t="s">
        <v>28</v>
      </c>
      <c r="F460" s="46" t="e">
        <f>IF(#REF!="","",IF(C460=#REF!,A460*360+B460*30,""))</f>
        <v>#REF!</v>
      </c>
      <c r="G460" s="46" t="e">
        <f t="shared" si="165"/>
        <v>#REF!</v>
      </c>
      <c r="H460" s="46" t="e">
        <f>IF(D460=#REF!,IF(C460=#REF!,Calcul_périodes!$AI$8,0))</f>
        <v>#REF!</v>
      </c>
      <c r="I460" s="46" t="e">
        <f>IF(D460=#REF!,IF(C460=#REF!,Calcul_périodes!$AI$16,0))</f>
        <v>#REF!</v>
      </c>
      <c r="J460" s="46" t="e">
        <f>IF(D460=#REF!,IF(C460=#REF!,Calcul_périodes!$AI$24,0))</f>
        <v>#REF!</v>
      </c>
      <c r="K460" s="46" t="e">
        <f t="shared" si="166"/>
        <v>#REF!</v>
      </c>
      <c r="L460" s="47" t="e">
        <f t="shared" si="170"/>
        <v>#REF!</v>
      </c>
      <c r="M460" s="37">
        <v>457</v>
      </c>
      <c r="N460" s="37">
        <v>400</v>
      </c>
      <c r="O460" s="48">
        <f t="shared" si="171"/>
        <v>1852.11</v>
      </c>
      <c r="P460" s="49">
        <v>5556.35</v>
      </c>
      <c r="Q460" s="38" t="s">
        <v>204</v>
      </c>
      <c r="R460" s="37" t="e">
        <f t="shared" si="172"/>
        <v>#REF!</v>
      </c>
      <c r="S460" s="37" t="e">
        <f t="shared" si="183"/>
        <v>#REF!</v>
      </c>
      <c r="T460" s="37" t="e">
        <f t="shared" si="173"/>
        <v>#REF!</v>
      </c>
      <c r="U460" s="37" t="e">
        <f t="shared" si="174"/>
        <v>#REF!</v>
      </c>
      <c r="V460" s="37" t="e">
        <f t="shared" si="175"/>
        <v>#REF!</v>
      </c>
      <c r="W460" s="37" t="e">
        <f t="shared" si="176"/>
        <v>#REF!</v>
      </c>
      <c r="X460" s="37" t="e">
        <f t="shared" si="177"/>
        <v>#REF!</v>
      </c>
      <c r="Y460" s="37" t="e">
        <f t="shared" si="178"/>
        <v>#REF!</v>
      </c>
      <c r="Z460" s="37" t="e">
        <f t="shared" si="179"/>
        <v>#REF!</v>
      </c>
      <c r="AR460" s="41">
        <f t="shared" si="180"/>
        <v>4.630291666666667</v>
      </c>
      <c r="AS460" s="42">
        <f t="shared" si="182"/>
        <v>558</v>
      </c>
      <c r="AT460" s="50">
        <f t="shared" si="181"/>
        <v>2583.7</v>
      </c>
      <c r="AU460" s="50"/>
      <c r="AV460" s="50"/>
      <c r="AW460" s="50"/>
      <c r="AX460" s="50"/>
      <c r="AY460" s="51"/>
    </row>
    <row r="461" spans="1:51" ht="15">
      <c r="A461" s="37">
        <v>3</v>
      </c>
      <c r="B461" s="37">
        <v>0</v>
      </c>
      <c r="C461" s="38" t="s">
        <v>119</v>
      </c>
      <c r="D461" s="37" t="s">
        <v>81</v>
      </c>
      <c r="E461" s="37" t="s">
        <v>29</v>
      </c>
      <c r="F461" s="46" t="e">
        <f>IF(#REF!="","",IF(C461=#REF!,A461*360+B461*30,""))</f>
        <v>#REF!</v>
      </c>
      <c r="G461" s="46" t="e">
        <f t="shared" si="165"/>
        <v>#REF!</v>
      </c>
      <c r="H461" s="46" t="e">
        <f>IF(D461=#REF!,IF(C461=#REF!,Calcul_périodes!$AI$8,0))</f>
        <v>#REF!</v>
      </c>
      <c r="I461" s="46" t="e">
        <f>IF(D461=#REF!,IF(C461=#REF!,Calcul_périodes!$AI$16,0))</f>
        <v>#REF!</v>
      </c>
      <c r="J461" s="46" t="e">
        <f>IF(D461=#REF!,IF(C461=#REF!,Calcul_périodes!$AI$24,0))</f>
        <v>#REF!</v>
      </c>
      <c r="K461" s="46" t="e">
        <f t="shared" si="166"/>
        <v>#REF!</v>
      </c>
      <c r="L461" s="47" t="e">
        <f t="shared" si="170"/>
        <v>#REF!</v>
      </c>
      <c r="M461" s="37">
        <v>486</v>
      </c>
      <c r="N461" s="37">
        <v>420</v>
      </c>
      <c r="O461" s="48">
        <f t="shared" si="171"/>
        <v>1944.72</v>
      </c>
      <c r="P461" s="49">
        <v>5556.35</v>
      </c>
      <c r="Q461" s="38" t="s">
        <v>205</v>
      </c>
      <c r="R461" s="37" t="e">
        <f t="shared" si="172"/>
        <v>#REF!</v>
      </c>
      <c r="S461" s="37" t="e">
        <f t="shared" si="183"/>
        <v>#REF!</v>
      </c>
      <c r="T461" s="37" t="e">
        <f t="shared" si="173"/>
        <v>#REF!</v>
      </c>
      <c r="U461" s="37" t="e">
        <f t="shared" si="174"/>
        <v>#REF!</v>
      </c>
      <c r="V461" s="37" t="e">
        <f t="shared" si="175"/>
        <v>#REF!</v>
      </c>
      <c r="W461" s="37" t="e">
        <f t="shared" si="176"/>
        <v>#REF!</v>
      </c>
      <c r="X461" s="37" t="e">
        <f t="shared" si="177"/>
        <v>#REF!</v>
      </c>
      <c r="Y461" s="37" t="e">
        <f t="shared" si="178"/>
        <v>#REF!</v>
      </c>
      <c r="Z461" s="37" t="e">
        <f t="shared" si="179"/>
        <v>#REF!</v>
      </c>
      <c r="AR461" s="41">
        <f t="shared" si="180"/>
        <v>4.630291666666667</v>
      </c>
      <c r="AS461" s="42">
        <f t="shared" si="182"/>
        <v>559</v>
      </c>
      <c r="AT461" s="50">
        <f t="shared" si="181"/>
        <v>2588.33</v>
      </c>
      <c r="AU461" s="50"/>
      <c r="AV461" s="50"/>
      <c r="AW461" s="50"/>
      <c r="AX461" s="50"/>
      <c r="AY461" s="51"/>
    </row>
    <row r="462" spans="1:51" ht="15">
      <c r="A462" s="37">
        <v>3</v>
      </c>
      <c r="B462" s="37">
        <v>0</v>
      </c>
      <c r="C462" s="38" t="s">
        <v>119</v>
      </c>
      <c r="D462" s="37" t="s">
        <v>81</v>
      </c>
      <c r="E462" s="37" t="s">
        <v>30</v>
      </c>
      <c r="F462" s="46" t="e">
        <f>IF(#REF!="","",IF(C462=#REF!,A462*360+B462*30,""))</f>
        <v>#REF!</v>
      </c>
      <c r="G462" s="46" t="e">
        <f t="shared" si="165"/>
        <v>#REF!</v>
      </c>
      <c r="H462" s="46" t="e">
        <f>IF(D462=#REF!,IF(C462=#REF!,Calcul_périodes!$AI$8,0))</f>
        <v>#REF!</v>
      </c>
      <c r="I462" s="46" t="e">
        <f>IF(D462=#REF!,IF(C462=#REF!,Calcul_périodes!$AI$16,0))</f>
        <v>#REF!</v>
      </c>
      <c r="J462" s="46" t="e">
        <f>IF(D462=#REF!,IF(C462=#REF!,Calcul_périodes!$AI$24,0))</f>
        <v>#REF!</v>
      </c>
      <c r="K462" s="46" t="e">
        <f t="shared" si="166"/>
        <v>#REF!</v>
      </c>
      <c r="L462" s="47" t="e">
        <f t="shared" si="170"/>
        <v>#REF!</v>
      </c>
      <c r="M462" s="37">
        <v>516</v>
      </c>
      <c r="N462" s="37">
        <v>443</v>
      </c>
      <c r="O462" s="48">
        <f t="shared" si="171"/>
        <v>2051.21</v>
      </c>
      <c r="P462" s="49">
        <v>5556.35</v>
      </c>
      <c r="Q462" s="38" t="s">
        <v>206</v>
      </c>
      <c r="R462" s="37" t="e">
        <f t="shared" si="172"/>
        <v>#REF!</v>
      </c>
      <c r="S462" s="37" t="e">
        <f t="shared" si="183"/>
        <v>#REF!</v>
      </c>
      <c r="T462" s="37" t="e">
        <f t="shared" si="173"/>
        <v>#REF!</v>
      </c>
      <c r="U462" s="37" t="e">
        <f t="shared" si="174"/>
        <v>#REF!</v>
      </c>
      <c r="V462" s="37" t="e">
        <f t="shared" si="175"/>
        <v>#REF!</v>
      </c>
      <c r="W462" s="37" t="e">
        <f t="shared" si="176"/>
        <v>#REF!</v>
      </c>
      <c r="X462" s="37" t="e">
        <f t="shared" si="177"/>
        <v>#REF!</v>
      </c>
      <c r="Y462" s="37" t="e">
        <f t="shared" si="178"/>
        <v>#REF!</v>
      </c>
      <c r="Z462" s="37" t="e">
        <f t="shared" si="179"/>
        <v>#REF!</v>
      </c>
      <c r="AR462" s="41">
        <f t="shared" si="180"/>
        <v>4.630291666666667</v>
      </c>
      <c r="AS462" s="42">
        <f t="shared" si="182"/>
        <v>560</v>
      </c>
      <c r="AT462" s="50">
        <f t="shared" si="181"/>
        <v>2592.96</v>
      </c>
      <c r="AU462" s="50"/>
      <c r="AV462" s="50"/>
      <c r="AW462" s="50"/>
      <c r="AX462" s="50"/>
      <c r="AY462" s="51"/>
    </row>
    <row r="463" spans="1:51" ht="15">
      <c r="A463" s="37">
        <v>4</v>
      </c>
      <c r="B463" s="37">
        <v>0</v>
      </c>
      <c r="C463" s="38" t="s">
        <v>119</v>
      </c>
      <c r="D463" s="37" t="s">
        <v>81</v>
      </c>
      <c r="E463" s="37" t="s">
        <v>33</v>
      </c>
      <c r="F463" s="46" t="e">
        <f>IF(#REF!="","",IF(C463=#REF!,A463*360+B463*30,""))</f>
        <v>#REF!</v>
      </c>
      <c r="G463" s="46" t="e">
        <f t="shared" si="165"/>
        <v>#REF!</v>
      </c>
      <c r="H463" s="46" t="e">
        <f>IF(D463=#REF!,IF(C463=#REF!,Calcul_périodes!$AI$8,0))</f>
        <v>#REF!</v>
      </c>
      <c r="I463" s="46" t="e">
        <f>IF(D463=#REF!,IF(C463=#REF!,Calcul_périodes!$AI$16,0))</f>
        <v>#REF!</v>
      </c>
      <c r="J463" s="46" t="e">
        <f>IF(D463=#REF!,IF(C463=#REF!,Calcul_périodes!$AI$24,0))</f>
        <v>#REF!</v>
      </c>
      <c r="K463" s="46" t="e">
        <f t="shared" si="166"/>
        <v>#REF!</v>
      </c>
      <c r="L463" s="47" t="e">
        <f t="shared" si="170"/>
        <v>#REF!</v>
      </c>
      <c r="M463" s="37">
        <v>548</v>
      </c>
      <c r="N463" s="37">
        <v>466</v>
      </c>
      <c r="O463" s="48">
        <f t="shared" si="171"/>
        <v>2157.71</v>
      </c>
      <c r="P463" s="49">
        <v>5556.35</v>
      </c>
      <c r="Q463" s="38" t="s">
        <v>207</v>
      </c>
      <c r="R463" s="37" t="e">
        <f t="shared" si="172"/>
        <v>#REF!</v>
      </c>
      <c r="S463" s="37" t="e">
        <f t="shared" si="183"/>
        <v>#REF!</v>
      </c>
      <c r="T463" s="37" t="e">
        <f t="shared" si="173"/>
        <v>#REF!</v>
      </c>
      <c r="U463" s="37" t="e">
        <f t="shared" si="174"/>
        <v>#REF!</v>
      </c>
      <c r="V463" s="37" t="e">
        <f t="shared" si="175"/>
        <v>#REF!</v>
      </c>
      <c r="W463" s="37" t="e">
        <f t="shared" si="176"/>
        <v>#REF!</v>
      </c>
      <c r="X463" s="37" t="e">
        <f t="shared" si="177"/>
        <v>#REF!</v>
      </c>
      <c r="Y463" s="37" t="e">
        <f t="shared" si="178"/>
        <v>#REF!</v>
      </c>
      <c r="Z463" s="37" t="e">
        <f t="shared" si="179"/>
        <v>#REF!</v>
      </c>
      <c r="AR463" s="41">
        <f t="shared" si="180"/>
        <v>4.630291666666667</v>
      </c>
      <c r="AS463" s="42">
        <f t="shared" si="182"/>
        <v>561</v>
      </c>
      <c r="AT463" s="50">
        <f t="shared" si="181"/>
        <v>2597.59</v>
      </c>
      <c r="AU463" s="50"/>
      <c r="AV463" s="50"/>
      <c r="AW463" s="50"/>
      <c r="AX463" s="50"/>
      <c r="AY463" s="51"/>
    </row>
    <row r="464" spans="1:51" ht="15">
      <c r="A464" s="37">
        <v>4</v>
      </c>
      <c r="B464" s="37">
        <v>0</v>
      </c>
      <c r="C464" s="38" t="s">
        <v>119</v>
      </c>
      <c r="D464" s="37" t="s">
        <v>81</v>
      </c>
      <c r="E464" s="37" t="s">
        <v>31</v>
      </c>
      <c r="F464" s="46" t="e">
        <f>IF(#REF!="","",IF(C464=#REF!,A464*360+B464*30,""))</f>
        <v>#REF!</v>
      </c>
      <c r="G464" s="46" t="e">
        <f t="shared" si="165"/>
        <v>#REF!</v>
      </c>
      <c r="H464" s="46" t="e">
        <f>IF(D464=#REF!,IF(C464=#REF!,Calcul_périodes!$AI$8,0))</f>
        <v>#REF!</v>
      </c>
      <c r="I464" s="46" t="e">
        <f>IF(D464=#REF!,IF(C464=#REF!,Calcul_périodes!$AI$16,0))</f>
        <v>#REF!</v>
      </c>
      <c r="J464" s="46" t="e">
        <f>IF(D464=#REF!,IF(C464=#REF!,Calcul_périodes!$AI$24,0))</f>
        <v>#REF!</v>
      </c>
      <c r="K464" s="46" t="e">
        <f t="shared" si="166"/>
        <v>#REF!</v>
      </c>
      <c r="L464" s="47" t="e">
        <f t="shared" si="170"/>
        <v>#REF!</v>
      </c>
      <c r="M464" s="37">
        <v>576</v>
      </c>
      <c r="N464" s="37">
        <v>486</v>
      </c>
      <c r="O464" s="48">
        <f t="shared" si="171"/>
        <v>2250.32</v>
      </c>
      <c r="P464" s="49">
        <v>5556.35</v>
      </c>
      <c r="Q464" s="38" t="s">
        <v>209</v>
      </c>
      <c r="R464" s="37" t="e">
        <f t="shared" si="172"/>
        <v>#REF!</v>
      </c>
      <c r="S464" s="37" t="e">
        <f t="shared" si="183"/>
        <v>#REF!</v>
      </c>
      <c r="T464" s="37" t="e">
        <f t="shared" si="173"/>
        <v>#REF!</v>
      </c>
      <c r="U464" s="37" t="e">
        <f t="shared" si="174"/>
        <v>#REF!</v>
      </c>
      <c r="V464" s="37" t="e">
        <f t="shared" si="175"/>
        <v>#REF!</v>
      </c>
      <c r="W464" s="37" t="e">
        <f t="shared" si="176"/>
        <v>#REF!</v>
      </c>
      <c r="X464" s="37" t="e">
        <f t="shared" si="177"/>
        <v>#REF!</v>
      </c>
      <c r="Y464" s="37" t="e">
        <f t="shared" si="178"/>
        <v>#REF!</v>
      </c>
      <c r="Z464" s="37" t="e">
        <f t="shared" si="179"/>
        <v>#REF!</v>
      </c>
      <c r="AR464" s="41">
        <f t="shared" si="180"/>
        <v>4.630291666666667</v>
      </c>
      <c r="AS464" s="42">
        <f t="shared" si="182"/>
        <v>562</v>
      </c>
      <c r="AT464" s="50">
        <f t="shared" si="181"/>
        <v>2602.22</v>
      </c>
      <c r="AU464" s="50"/>
      <c r="AV464" s="50"/>
      <c r="AW464" s="50"/>
      <c r="AX464" s="50"/>
      <c r="AY464" s="51"/>
    </row>
    <row r="465" spans="1:51" ht="15">
      <c r="A465" s="37">
        <v>0</v>
      </c>
      <c r="B465" s="37">
        <v>0</v>
      </c>
      <c r="C465" s="38" t="s">
        <v>103</v>
      </c>
      <c r="D465" s="37" t="s">
        <v>79</v>
      </c>
      <c r="E465" s="37" t="s">
        <v>32</v>
      </c>
      <c r="F465" s="46" t="e">
        <f>IF(#REF!="","",IF(C465=#REF!,A465*360+B465*30,""))</f>
        <v>#REF!</v>
      </c>
      <c r="G465" s="46" t="e">
        <f>F465</f>
        <v>#REF!</v>
      </c>
      <c r="H465" s="46" t="e">
        <f>IF(D465=#REF!,IF(C465=#REF!,Calcul_périodes!$AI$8,0))</f>
        <v>#REF!</v>
      </c>
      <c r="I465" s="46" t="e">
        <f>IF(D465=#REF!,IF(C465=#REF!,Calcul_périodes!$AI$16,0))</f>
        <v>#REF!</v>
      </c>
      <c r="J465" s="46" t="e">
        <f>IF(D465=#REF!,IF(C465=#REF!,Calcul_périodes!$AI$24,0))</f>
        <v>#REF!</v>
      </c>
      <c r="K465" s="46" t="e">
        <f t="shared" si="166"/>
        <v>#REF!</v>
      </c>
      <c r="L465" s="47" t="e">
        <f t="shared" si="170"/>
        <v>#REF!</v>
      </c>
      <c r="M465" s="37">
        <v>298</v>
      </c>
      <c r="N465" s="37">
        <v>309</v>
      </c>
      <c r="O465" s="48">
        <f t="shared" si="171"/>
        <v>1430.76</v>
      </c>
      <c r="P465" s="49">
        <v>5556.35</v>
      </c>
      <c r="Q465" s="38" t="s">
        <v>196</v>
      </c>
      <c r="R465" s="37" t="e">
        <f t="shared" si="172"/>
        <v>#REF!</v>
      </c>
      <c r="S465" s="37" t="e">
        <f>IF(R465="OUI",IF(K465&gt;=360,K465-L465,IF(K465&lt;360,K465,0)))</f>
        <v>#REF!</v>
      </c>
      <c r="T465" s="37" t="e">
        <f t="shared" si="173"/>
        <v>#REF!</v>
      </c>
      <c r="U465" s="37" t="e">
        <f t="shared" si="174"/>
        <v>#REF!</v>
      </c>
      <c r="V465" s="37" t="e">
        <f t="shared" si="175"/>
        <v>#REF!</v>
      </c>
      <c r="W465" s="37" t="e">
        <f t="shared" si="176"/>
        <v>#REF!</v>
      </c>
      <c r="X465" s="37" t="e">
        <f t="shared" si="177"/>
        <v>#REF!</v>
      </c>
      <c r="Y465" s="37" t="e">
        <f t="shared" si="178"/>
        <v>#REF!</v>
      </c>
      <c r="Z465" s="37" t="e">
        <f t="shared" si="179"/>
        <v>#REF!</v>
      </c>
      <c r="AR465" s="41">
        <f t="shared" si="180"/>
        <v>4.630291666666667</v>
      </c>
      <c r="AS465" s="42">
        <f t="shared" si="182"/>
        <v>563</v>
      </c>
      <c r="AT465" s="50">
        <f t="shared" si="181"/>
        <v>2606.85</v>
      </c>
      <c r="AU465" s="50"/>
      <c r="AV465" s="50"/>
      <c r="AW465" s="50"/>
      <c r="AX465" s="50"/>
      <c r="AY465" s="51"/>
    </row>
    <row r="466" spans="1:51" ht="15">
      <c r="A466" s="37">
        <v>1</v>
      </c>
      <c r="B466" s="37">
        <v>0</v>
      </c>
      <c r="C466" s="38" t="s">
        <v>103</v>
      </c>
      <c r="D466" s="37" t="s">
        <v>79</v>
      </c>
      <c r="E466" s="37" t="s">
        <v>21</v>
      </c>
      <c r="F466" s="46" t="e">
        <f>IF(#REF!="","",IF(C466=#REF!,A466*360+B466*30,""))</f>
        <v>#REF!</v>
      </c>
      <c r="G466" s="46" t="e">
        <f t="shared" si="165"/>
        <v>#REF!</v>
      </c>
      <c r="H466" s="46" t="e">
        <f>IF(D466=#REF!,IF(C466=#REF!,Calcul_périodes!$AI$8,0))</f>
        <v>#REF!</v>
      </c>
      <c r="I466" s="46" t="e">
        <f>IF(D466=#REF!,IF(C466=#REF!,Calcul_périodes!$AI$16,0))</f>
        <v>#REF!</v>
      </c>
      <c r="J466" s="46" t="e">
        <f>IF(D466=#REF!,IF(C466=#REF!,Calcul_périodes!$AI$24,0))</f>
        <v>#REF!</v>
      </c>
      <c r="K466" s="46" t="e">
        <f t="shared" si="166"/>
        <v>#REF!</v>
      </c>
      <c r="L466" s="47" t="e">
        <f t="shared" si="170"/>
        <v>#REF!</v>
      </c>
      <c r="M466" s="37">
        <v>299</v>
      </c>
      <c r="N466" s="37">
        <v>310</v>
      </c>
      <c r="O466" s="48">
        <f t="shared" si="171"/>
        <v>1435.39</v>
      </c>
      <c r="P466" s="49">
        <v>5556.35</v>
      </c>
      <c r="Q466" s="38" t="s">
        <v>197</v>
      </c>
      <c r="R466" s="37" t="e">
        <f t="shared" si="172"/>
        <v>#REF!</v>
      </c>
      <c r="S466" s="37" t="e">
        <f aca="true" t="shared" si="184" ref="S466:S475">IF(R466="OUI",IF(K466&gt;=360,K466-L466,IF(K466&lt;360,K466,0)))</f>
        <v>#REF!</v>
      </c>
      <c r="T466" s="37" t="e">
        <f t="shared" si="173"/>
        <v>#REF!</v>
      </c>
      <c r="U466" s="37" t="e">
        <f t="shared" si="174"/>
        <v>#REF!</v>
      </c>
      <c r="V466" s="37" t="e">
        <f t="shared" si="175"/>
        <v>#REF!</v>
      </c>
      <c r="W466" s="37" t="e">
        <f t="shared" si="176"/>
        <v>#REF!</v>
      </c>
      <c r="X466" s="37" t="e">
        <f t="shared" si="177"/>
        <v>#REF!</v>
      </c>
      <c r="Y466" s="37" t="e">
        <f t="shared" si="178"/>
        <v>#REF!</v>
      </c>
      <c r="Z466" s="37" t="e">
        <f t="shared" si="179"/>
        <v>#REF!</v>
      </c>
      <c r="AR466" s="41">
        <f t="shared" si="180"/>
        <v>4.630291666666667</v>
      </c>
      <c r="AS466" s="42">
        <f t="shared" si="182"/>
        <v>564</v>
      </c>
      <c r="AT466" s="50">
        <f t="shared" si="181"/>
        <v>2611.48</v>
      </c>
      <c r="AU466" s="50"/>
      <c r="AV466" s="50"/>
      <c r="AW466" s="50"/>
      <c r="AX466" s="50"/>
      <c r="AY466" s="51"/>
    </row>
    <row r="467" spans="1:51" ht="15">
      <c r="A467" s="37">
        <v>2</v>
      </c>
      <c r="B467" s="37">
        <v>0</v>
      </c>
      <c r="C467" s="38" t="s">
        <v>103</v>
      </c>
      <c r="D467" s="37" t="s">
        <v>79</v>
      </c>
      <c r="E467" s="37" t="s">
        <v>22</v>
      </c>
      <c r="F467" s="46" t="e">
        <f>IF(#REF!="","",IF(C467=#REF!,A467*360+B467*30,""))</f>
        <v>#REF!</v>
      </c>
      <c r="G467" s="46" t="e">
        <f t="shared" si="165"/>
        <v>#REF!</v>
      </c>
      <c r="H467" s="46" t="e">
        <f>IF(D467=#REF!,IF(C467=#REF!,Calcul_périodes!$AI$8,0))</f>
        <v>#REF!</v>
      </c>
      <c r="I467" s="46" t="e">
        <f>IF(D467=#REF!,IF(C467=#REF!,Calcul_périodes!$AI$16,0))</f>
        <v>#REF!</v>
      </c>
      <c r="J467" s="46" t="e">
        <f>IF(D467=#REF!,IF(C467=#REF!,Calcul_périodes!$AI$24,0))</f>
        <v>#REF!</v>
      </c>
      <c r="K467" s="46" t="e">
        <f t="shared" si="166"/>
        <v>#REF!</v>
      </c>
      <c r="L467" s="47" t="e">
        <f t="shared" si="170"/>
        <v>#REF!</v>
      </c>
      <c r="M467" s="37">
        <v>303</v>
      </c>
      <c r="N467" s="37">
        <v>311</v>
      </c>
      <c r="O467" s="48">
        <f t="shared" si="171"/>
        <v>1440.02</v>
      </c>
      <c r="P467" s="49">
        <v>5556.35</v>
      </c>
      <c r="Q467" s="38" t="s">
        <v>198</v>
      </c>
      <c r="R467" s="37" t="e">
        <f t="shared" si="172"/>
        <v>#REF!</v>
      </c>
      <c r="S467" s="37" t="e">
        <f t="shared" si="184"/>
        <v>#REF!</v>
      </c>
      <c r="T467" s="37" t="e">
        <f t="shared" si="173"/>
        <v>#REF!</v>
      </c>
      <c r="U467" s="37" t="e">
        <f t="shared" si="174"/>
        <v>#REF!</v>
      </c>
      <c r="V467" s="37" t="e">
        <f t="shared" si="175"/>
        <v>#REF!</v>
      </c>
      <c r="W467" s="37" t="e">
        <f t="shared" si="176"/>
        <v>#REF!</v>
      </c>
      <c r="X467" s="37" t="e">
        <f t="shared" si="177"/>
        <v>#REF!</v>
      </c>
      <c r="Y467" s="37" t="e">
        <f t="shared" si="178"/>
        <v>#REF!</v>
      </c>
      <c r="Z467" s="37" t="e">
        <f t="shared" si="179"/>
        <v>#REF!</v>
      </c>
      <c r="AR467" s="41">
        <f t="shared" si="180"/>
        <v>4.630291666666667</v>
      </c>
      <c r="AS467" s="42">
        <f t="shared" si="182"/>
        <v>565</v>
      </c>
      <c r="AT467" s="50">
        <f t="shared" si="181"/>
        <v>2616.11</v>
      </c>
      <c r="AU467" s="50"/>
      <c r="AV467" s="50"/>
      <c r="AW467" s="50"/>
      <c r="AX467" s="50"/>
      <c r="AY467" s="51"/>
    </row>
    <row r="468" spans="1:51" ht="15">
      <c r="A468" s="37">
        <v>2</v>
      </c>
      <c r="B468" s="37">
        <v>0</v>
      </c>
      <c r="C468" s="38" t="s">
        <v>103</v>
      </c>
      <c r="D468" s="37" t="s">
        <v>79</v>
      </c>
      <c r="E468" s="37" t="s">
        <v>23</v>
      </c>
      <c r="F468" s="46" t="e">
        <f>IF(#REF!="","",IF(C468=#REF!,A468*360+B468*30,""))</f>
        <v>#REF!</v>
      </c>
      <c r="G468" s="46" t="e">
        <f t="shared" si="165"/>
        <v>#REF!</v>
      </c>
      <c r="H468" s="46" t="e">
        <f>IF(D468=#REF!,IF(C468=#REF!,Calcul_périodes!$AI$8,0))</f>
        <v>#REF!</v>
      </c>
      <c r="I468" s="46" t="e">
        <f>IF(D468=#REF!,IF(C468=#REF!,Calcul_périodes!$AI$16,0))</f>
        <v>#REF!</v>
      </c>
      <c r="J468" s="46" t="e">
        <f>IF(D468=#REF!,IF(C468=#REF!,Calcul_périodes!$AI$24,0))</f>
        <v>#REF!</v>
      </c>
      <c r="K468" s="46" t="e">
        <f t="shared" si="166"/>
        <v>#REF!</v>
      </c>
      <c r="L468" s="47" t="e">
        <f t="shared" si="170"/>
        <v>#REF!</v>
      </c>
      <c r="M468" s="37">
        <v>310</v>
      </c>
      <c r="N468" s="37">
        <v>312</v>
      </c>
      <c r="O468" s="48">
        <f t="shared" si="171"/>
        <v>1444.65</v>
      </c>
      <c r="P468" s="49">
        <v>5556.35</v>
      </c>
      <c r="Q468" s="38" t="s">
        <v>199</v>
      </c>
      <c r="R468" s="37" t="e">
        <f t="shared" si="172"/>
        <v>#REF!</v>
      </c>
      <c r="S468" s="37" t="e">
        <f t="shared" si="184"/>
        <v>#REF!</v>
      </c>
      <c r="T468" s="37" t="e">
        <f t="shared" si="173"/>
        <v>#REF!</v>
      </c>
      <c r="U468" s="37" t="e">
        <f t="shared" si="174"/>
        <v>#REF!</v>
      </c>
      <c r="V468" s="37" t="e">
        <f t="shared" si="175"/>
        <v>#REF!</v>
      </c>
      <c r="W468" s="37" t="e">
        <f t="shared" si="176"/>
        <v>#REF!</v>
      </c>
      <c r="X468" s="37" t="e">
        <f t="shared" si="177"/>
        <v>#REF!</v>
      </c>
      <c r="Y468" s="37" t="e">
        <f t="shared" si="178"/>
        <v>#REF!</v>
      </c>
      <c r="Z468" s="37" t="e">
        <f t="shared" si="179"/>
        <v>#REF!</v>
      </c>
      <c r="AR468" s="41">
        <f t="shared" si="180"/>
        <v>4.630291666666667</v>
      </c>
      <c r="AS468" s="42">
        <f t="shared" si="182"/>
        <v>566</v>
      </c>
      <c r="AT468" s="50">
        <f t="shared" si="181"/>
        <v>2620.74</v>
      </c>
      <c r="AU468" s="50"/>
      <c r="AV468" s="50"/>
      <c r="AW468" s="50"/>
      <c r="AX468" s="50"/>
      <c r="AY468" s="51"/>
    </row>
    <row r="469" spans="1:51" ht="15">
      <c r="A469" s="37">
        <v>3</v>
      </c>
      <c r="B469" s="37">
        <v>0</v>
      </c>
      <c r="C469" s="38" t="s">
        <v>103</v>
      </c>
      <c r="D469" s="37" t="s">
        <v>79</v>
      </c>
      <c r="E469" s="37" t="s">
        <v>24</v>
      </c>
      <c r="F469" s="46" t="e">
        <f>IF(#REF!="","",IF(C469=#REF!,A469*360+B469*30,""))</f>
        <v>#REF!</v>
      </c>
      <c r="G469" s="46" t="e">
        <f t="shared" si="165"/>
        <v>#REF!</v>
      </c>
      <c r="H469" s="46" t="e">
        <f>IF(D469=#REF!,IF(C469=#REF!,Calcul_périodes!$AI$8,0))</f>
        <v>#REF!</v>
      </c>
      <c r="I469" s="46" t="e">
        <f>IF(D469=#REF!,IF(C469=#REF!,Calcul_périodes!$AI$16,0))</f>
        <v>#REF!</v>
      </c>
      <c r="J469" s="46" t="e">
        <f>IF(D469=#REF!,IF(C469=#REF!,Calcul_périodes!$AI$24,0))</f>
        <v>#REF!</v>
      </c>
      <c r="K469" s="46" t="e">
        <f t="shared" si="166"/>
        <v>#REF!</v>
      </c>
      <c r="L469" s="47" t="e">
        <f t="shared" si="170"/>
        <v>#REF!</v>
      </c>
      <c r="M469" s="37">
        <v>323</v>
      </c>
      <c r="N469" s="37">
        <v>314</v>
      </c>
      <c r="O469" s="48">
        <f t="shared" si="171"/>
        <v>1453.91</v>
      </c>
      <c r="P469" s="49">
        <v>5556.35</v>
      </c>
      <c r="Q469" s="38" t="s">
        <v>200</v>
      </c>
      <c r="R469" s="37" t="e">
        <f t="shared" si="172"/>
        <v>#REF!</v>
      </c>
      <c r="S469" s="37" t="e">
        <f t="shared" si="184"/>
        <v>#REF!</v>
      </c>
      <c r="T469" s="37" t="e">
        <f t="shared" si="173"/>
        <v>#REF!</v>
      </c>
      <c r="U469" s="37" t="e">
        <f t="shared" si="174"/>
        <v>#REF!</v>
      </c>
      <c r="V469" s="37" t="e">
        <f t="shared" si="175"/>
        <v>#REF!</v>
      </c>
      <c r="W469" s="37" t="e">
        <f t="shared" si="176"/>
        <v>#REF!</v>
      </c>
      <c r="X469" s="37" t="e">
        <f t="shared" si="177"/>
        <v>#REF!</v>
      </c>
      <c r="Y469" s="37" t="e">
        <f t="shared" si="178"/>
        <v>#REF!</v>
      </c>
      <c r="Z469" s="37" t="e">
        <f t="shared" si="179"/>
        <v>#REF!</v>
      </c>
      <c r="AR469" s="41">
        <f t="shared" si="180"/>
        <v>4.630291666666667</v>
      </c>
      <c r="AS469" s="42">
        <f t="shared" si="182"/>
        <v>567</v>
      </c>
      <c r="AT469" s="50">
        <f t="shared" si="181"/>
        <v>2625.37</v>
      </c>
      <c r="AU469" s="50"/>
      <c r="AV469" s="50"/>
      <c r="AW469" s="50"/>
      <c r="AX469" s="50"/>
      <c r="AY469" s="51"/>
    </row>
    <row r="470" spans="1:51" ht="15">
      <c r="A470" s="37">
        <v>3</v>
      </c>
      <c r="B470" s="37">
        <v>0</v>
      </c>
      <c r="C470" s="38" t="s">
        <v>103</v>
      </c>
      <c r="D470" s="37" t="s">
        <v>79</v>
      </c>
      <c r="E470" s="37" t="s">
        <v>25</v>
      </c>
      <c r="F470" s="46" t="e">
        <f>IF(#REF!="","",IF(C470=#REF!,A470*360+B470*30,""))</f>
        <v>#REF!</v>
      </c>
      <c r="G470" s="46" t="e">
        <f t="shared" si="165"/>
        <v>#REF!</v>
      </c>
      <c r="H470" s="46" t="e">
        <f>IF(D470=#REF!,IF(C470=#REF!,Calcul_périodes!$AI$8,0))</f>
        <v>#REF!</v>
      </c>
      <c r="I470" s="46" t="e">
        <f>IF(D470=#REF!,IF(C470=#REF!,Calcul_périodes!$AI$16,0))</f>
        <v>#REF!</v>
      </c>
      <c r="J470" s="46" t="e">
        <f>IF(D470=#REF!,IF(C470=#REF!,Calcul_périodes!$AI$24,0))</f>
        <v>#REF!</v>
      </c>
      <c r="K470" s="46" t="e">
        <f t="shared" si="166"/>
        <v>#REF!</v>
      </c>
      <c r="L470" s="47" t="e">
        <f t="shared" si="170"/>
        <v>#REF!</v>
      </c>
      <c r="M470" s="37">
        <v>333</v>
      </c>
      <c r="N470" s="37">
        <v>316</v>
      </c>
      <c r="O470" s="48">
        <f t="shared" si="171"/>
        <v>1463.17</v>
      </c>
      <c r="P470" s="49">
        <v>5556.35</v>
      </c>
      <c r="Q470" s="38" t="s">
        <v>201</v>
      </c>
      <c r="R470" s="37" t="e">
        <f t="shared" si="172"/>
        <v>#REF!</v>
      </c>
      <c r="S470" s="37" t="e">
        <f t="shared" si="184"/>
        <v>#REF!</v>
      </c>
      <c r="T470" s="37" t="e">
        <f t="shared" si="173"/>
        <v>#REF!</v>
      </c>
      <c r="U470" s="37" t="e">
        <f t="shared" si="174"/>
        <v>#REF!</v>
      </c>
      <c r="V470" s="37" t="e">
        <f t="shared" si="175"/>
        <v>#REF!</v>
      </c>
      <c r="W470" s="37" t="e">
        <f t="shared" si="176"/>
        <v>#REF!</v>
      </c>
      <c r="X470" s="37" t="e">
        <f t="shared" si="177"/>
        <v>#REF!</v>
      </c>
      <c r="Y470" s="37" t="e">
        <f t="shared" si="178"/>
        <v>#REF!</v>
      </c>
      <c r="Z470" s="37" t="e">
        <f t="shared" si="179"/>
        <v>#REF!</v>
      </c>
      <c r="AR470" s="41">
        <f t="shared" si="180"/>
        <v>4.630291666666667</v>
      </c>
      <c r="AS470" s="42">
        <f t="shared" si="182"/>
        <v>568</v>
      </c>
      <c r="AT470" s="50">
        <f t="shared" si="181"/>
        <v>2630</v>
      </c>
      <c r="AU470" s="50"/>
      <c r="AV470" s="50"/>
      <c r="AW470" s="50"/>
      <c r="AX470" s="50"/>
      <c r="AY470" s="51"/>
    </row>
    <row r="471" spans="1:51" ht="15">
      <c r="A471" s="37">
        <v>3</v>
      </c>
      <c r="B471" s="37">
        <v>0</v>
      </c>
      <c r="C471" s="38" t="s">
        <v>103</v>
      </c>
      <c r="D471" s="37" t="s">
        <v>79</v>
      </c>
      <c r="E471" s="37" t="s">
        <v>26</v>
      </c>
      <c r="F471" s="46" t="e">
        <f>IF(#REF!="","",IF(C471=#REF!,A471*360+B471*30,""))</f>
        <v>#REF!</v>
      </c>
      <c r="G471" s="46" t="e">
        <f t="shared" si="165"/>
        <v>#REF!</v>
      </c>
      <c r="H471" s="46" t="e">
        <f>IF(D471=#REF!,IF(C471=#REF!,Calcul_périodes!$AI$8,0))</f>
        <v>#REF!</v>
      </c>
      <c r="I471" s="46" t="e">
        <f>IF(D471=#REF!,IF(C471=#REF!,Calcul_périodes!$AI$16,0))</f>
        <v>#REF!</v>
      </c>
      <c r="J471" s="46" t="e">
        <f>IF(D471=#REF!,IF(C471=#REF!,Calcul_périodes!$AI$24,0))</f>
        <v>#REF!</v>
      </c>
      <c r="K471" s="46" t="e">
        <f t="shared" si="166"/>
        <v>#REF!</v>
      </c>
      <c r="L471" s="47" t="e">
        <f t="shared" si="170"/>
        <v>#REF!</v>
      </c>
      <c r="M471" s="37">
        <v>347</v>
      </c>
      <c r="N471" s="37">
        <v>325</v>
      </c>
      <c r="O471" s="48">
        <f t="shared" si="171"/>
        <v>1504.84</v>
      </c>
      <c r="P471" s="49">
        <v>5556.35</v>
      </c>
      <c r="Q471" s="38" t="s">
        <v>202</v>
      </c>
      <c r="R471" s="37" t="e">
        <f t="shared" si="172"/>
        <v>#REF!</v>
      </c>
      <c r="S471" s="37" t="e">
        <f t="shared" si="184"/>
        <v>#REF!</v>
      </c>
      <c r="T471" s="37" t="e">
        <f t="shared" si="173"/>
        <v>#REF!</v>
      </c>
      <c r="U471" s="37" t="e">
        <f t="shared" si="174"/>
        <v>#REF!</v>
      </c>
      <c r="V471" s="37" t="e">
        <f t="shared" si="175"/>
        <v>#REF!</v>
      </c>
      <c r="W471" s="37" t="e">
        <f t="shared" si="176"/>
        <v>#REF!</v>
      </c>
      <c r="X471" s="37" t="e">
        <f t="shared" si="177"/>
        <v>#REF!</v>
      </c>
      <c r="Y471" s="37" t="e">
        <f t="shared" si="178"/>
        <v>#REF!</v>
      </c>
      <c r="Z471" s="37" t="e">
        <f t="shared" si="179"/>
        <v>#REF!</v>
      </c>
      <c r="AR471" s="41">
        <f t="shared" si="180"/>
        <v>4.630291666666667</v>
      </c>
      <c r="AS471" s="42">
        <f t="shared" si="182"/>
        <v>569</v>
      </c>
      <c r="AT471" s="50">
        <f t="shared" si="181"/>
        <v>2634.63</v>
      </c>
      <c r="AU471" s="50"/>
      <c r="AV471" s="50"/>
      <c r="AW471" s="50"/>
      <c r="AX471" s="50"/>
      <c r="AY471" s="51"/>
    </row>
    <row r="472" spans="1:51" ht="15">
      <c r="A472" s="37">
        <v>4</v>
      </c>
      <c r="B472" s="37">
        <v>0</v>
      </c>
      <c r="C472" s="38" t="s">
        <v>103</v>
      </c>
      <c r="D472" s="37" t="s">
        <v>79</v>
      </c>
      <c r="E472" s="37" t="s">
        <v>27</v>
      </c>
      <c r="F472" s="46" t="e">
        <f>IF(#REF!="","",IF(C472=#REF!,A472*360+B472*30,""))</f>
        <v>#REF!</v>
      </c>
      <c r="G472" s="46" t="e">
        <f t="shared" si="165"/>
        <v>#REF!</v>
      </c>
      <c r="H472" s="46" t="e">
        <f>IF(D472=#REF!,IF(C472=#REF!,Calcul_périodes!$AI$8,0))</f>
        <v>#REF!</v>
      </c>
      <c r="I472" s="46" t="e">
        <f>IF(D472=#REF!,IF(C472=#REF!,Calcul_périodes!$AI$16,0))</f>
        <v>#REF!</v>
      </c>
      <c r="J472" s="46" t="e">
        <f>IF(D472=#REF!,IF(C472=#REF!,Calcul_périodes!$AI$24,0))</f>
        <v>#REF!</v>
      </c>
      <c r="K472" s="46" t="e">
        <f t="shared" si="166"/>
        <v>#REF!</v>
      </c>
      <c r="L472" s="47" t="e">
        <f t="shared" si="170"/>
        <v>#REF!</v>
      </c>
      <c r="M472" s="37">
        <v>360</v>
      </c>
      <c r="N472" s="37">
        <v>335</v>
      </c>
      <c r="O472" s="48">
        <f t="shared" si="171"/>
        <v>1551.14</v>
      </c>
      <c r="P472" s="49">
        <v>5556.35</v>
      </c>
      <c r="Q472" s="38" t="s">
        <v>203</v>
      </c>
      <c r="R472" s="37" t="e">
        <f t="shared" si="172"/>
        <v>#REF!</v>
      </c>
      <c r="S472" s="37" t="e">
        <f t="shared" si="184"/>
        <v>#REF!</v>
      </c>
      <c r="T472" s="37" t="e">
        <f t="shared" si="173"/>
        <v>#REF!</v>
      </c>
      <c r="U472" s="37" t="e">
        <f t="shared" si="174"/>
        <v>#REF!</v>
      </c>
      <c r="V472" s="37" t="e">
        <f t="shared" si="175"/>
        <v>#REF!</v>
      </c>
      <c r="W472" s="37" t="e">
        <f t="shared" si="176"/>
        <v>#REF!</v>
      </c>
      <c r="X472" s="37" t="e">
        <f t="shared" si="177"/>
        <v>#REF!</v>
      </c>
      <c r="Y472" s="37" t="e">
        <f t="shared" si="178"/>
        <v>#REF!</v>
      </c>
      <c r="Z472" s="37" t="e">
        <f t="shared" si="179"/>
        <v>#REF!</v>
      </c>
      <c r="AR472" s="41">
        <f t="shared" si="180"/>
        <v>4.630291666666667</v>
      </c>
      <c r="AS472" s="42">
        <f t="shared" si="182"/>
        <v>570</v>
      </c>
      <c r="AT472" s="50">
        <f t="shared" si="181"/>
        <v>2639.26</v>
      </c>
      <c r="AU472" s="50"/>
      <c r="AV472" s="50"/>
      <c r="AW472" s="50"/>
      <c r="AX472" s="50"/>
      <c r="AY472" s="51"/>
    </row>
    <row r="473" spans="1:51" ht="15">
      <c r="A473" s="37">
        <v>4</v>
      </c>
      <c r="B473" s="37">
        <v>0</v>
      </c>
      <c r="C473" s="38" t="s">
        <v>103</v>
      </c>
      <c r="D473" s="37" t="s">
        <v>79</v>
      </c>
      <c r="E473" s="37" t="s">
        <v>28</v>
      </c>
      <c r="F473" s="46" t="e">
        <f>IF(#REF!="","",IF(C473=#REF!,A473*360+B473*30,""))</f>
        <v>#REF!</v>
      </c>
      <c r="G473" s="46" t="e">
        <f t="shared" si="165"/>
        <v>#REF!</v>
      </c>
      <c r="H473" s="46" t="e">
        <f>IF(D473=#REF!,IF(C473=#REF!,Calcul_périodes!$AI$8,0))</f>
        <v>#REF!</v>
      </c>
      <c r="I473" s="46" t="e">
        <f>IF(D473=#REF!,IF(C473=#REF!,Calcul_périodes!$AI$16,0))</f>
        <v>#REF!</v>
      </c>
      <c r="J473" s="46" t="e">
        <f>IF(D473=#REF!,IF(C473=#REF!,Calcul_périodes!$AI$24,0))</f>
        <v>#REF!</v>
      </c>
      <c r="K473" s="46" t="e">
        <f t="shared" si="166"/>
        <v>#REF!</v>
      </c>
      <c r="L473" s="47" t="e">
        <f t="shared" si="170"/>
        <v>#REF!</v>
      </c>
      <c r="M473" s="37">
        <v>374</v>
      </c>
      <c r="N473" s="37">
        <v>345</v>
      </c>
      <c r="O473" s="48">
        <f t="shared" si="171"/>
        <v>1597.45</v>
      </c>
      <c r="P473" s="49">
        <v>5556.35</v>
      </c>
      <c r="Q473" s="38" t="s">
        <v>204</v>
      </c>
      <c r="R473" s="37" t="e">
        <f t="shared" si="172"/>
        <v>#REF!</v>
      </c>
      <c r="S473" s="37" t="e">
        <f t="shared" si="184"/>
        <v>#REF!</v>
      </c>
      <c r="T473" s="37" t="e">
        <f t="shared" si="173"/>
        <v>#REF!</v>
      </c>
      <c r="U473" s="37" t="e">
        <f t="shared" si="174"/>
        <v>#REF!</v>
      </c>
      <c r="V473" s="37" t="e">
        <f t="shared" si="175"/>
        <v>#REF!</v>
      </c>
      <c r="W473" s="37" t="e">
        <f t="shared" si="176"/>
        <v>#REF!</v>
      </c>
      <c r="X473" s="37" t="e">
        <f t="shared" si="177"/>
        <v>#REF!</v>
      </c>
      <c r="Y473" s="37" t="e">
        <f t="shared" si="178"/>
        <v>#REF!</v>
      </c>
      <c r="Z473" s="37" t="e">
        <f t="shared" si="179"/>
        <v>#REF!</v>
      </c>
      <c r="AR473" s="41">
        <f t="shared" si="180"/>
        <v>4.630291666666667</v>
      </c>
      <c r="AS473" s="42">
        <f t="shared" si="182"/>
        <v>571</v>
      </c>
      <c r="AT473" s="50">
        <f t="shared" si="181"/>
        <v>2643.89</v>
      </c>
      <c r="AU473" s="50"/>
      <c r="AV473" s="50"/>
      <c r="AW473" s="50"/>
      <c r="AX473" s="50"/>
      <c r="AY473" s="51"/>
    </row>
    <row r="474" spans="1:51" ht="15">
      <c r="A474" s="37">
        <v>4</v>
      </c>
      <c r="B474" s="37">
        <v>0</v>
      </c>
      <c r="C474" s="38" t="s">
        <v>103</v>
      </c>
      <c r="D474" s="37" t="s">
        <v>79</v>
      </c>
      <c r="E474" s="37" t="s">
        <v>29</v>
      </c>
      <c r="F474" s="46" t="e">
        <f>IF(#REF!="","",IF(C474=#REF!,A474*360+B474*30,""))</f>
        <v>#REF!</v>
      </c>
      <c r="G474" s="46" t="e">
        <f t="shared" si="165"/>
        <v>#REF!</v>
      </c>
      <c r="H474" s="46" t="e">
        <f>IF(D474=#REF!,IF(C474=#REF!,Calcul_périodes!$AI$8,0))</f>
        <v>#REF!</v>
      </c>
      <c r="I474" s="46" t="e">
        <f>IF(D474=#REF!,IF(C474=#REF!,Calcul_périodes!$AI$16,0))</f>
        <v>#REF!</v>
      </c>
      <c r="J474" s="46" t="e">
        <f>IF(D474=#REF!,IF(C474=#REF!,Calcul_périodes!$AI$24,0))</f>
        <v>#REF!</v>
      </c>
      <c r="K474" s="46" t="e">
        <f t="shared" si="166"/>
        <v>#REF!</v>
      </c>
      <c r="L474" s="47" t="e">
        <f t="shared" si="170"/>
        <v>#REF!</v>
      </c>
      <c r="M474" s="37">
        <v>389</v>
      </c>
      <c r="N474" s="37">
        <v>356</v>
      </c>
      <c r="O474" s="48">
        <f t="shared" si="171"/>
        <v>1648.38</v>
      </c>
      <c r="P474" s="49">
        <v>5556.35</v>
      </c>
      <c r="Q474" s="38" t="s">
        <v>205</v>
      </c>
      <c r="R474" s="37" t="e">
        <f t="shared" si="172"/>
        <v>#REF!</v>
      </c>
      <c r="S474" s="37" t="e">
        <f t="shared" si="184"/>
        <v>#REF!</v>
      </c>
      <c r="T474" s="37" t="e">
        <f t="shared" si="173"/>
        <v>#REF!</v>
      </c>
      <c r="U474" s="37" t="e">
        <f t="shared" si="174"/>
        <v>#REF!</v>
      </c>
      <c r="V474" s="37" t="e">
        <f t="shared" si="175"/>
        <v>#REF!</v>
      </c>
      <c r="W474" s="37" t="e">
        <f t="shared" si="176"/>
        <v>#REF!</v>
      </c>
      <c r="X474" s="37" t="e">
        <f t="shared" si="177"/>
        <v>#REF!</v>
      </c>
      <c r="Y474" s="37" t="e">
        <f t="shared" si="178"/>
        <v>#REF!</v>
      </c>
      <c r="Z474" s="37" t="e">
        <f t="shared" si="179"/>
        <v>#REF!</v>
      </c>
      <c r="AR474" s="41">
        <f t="shared" si="180"/>
        <v>4.630291666666667</v>
      </c>
      <c r="AS474" s="42">
        <f t="shared" si="182"/>
        <v>572</v>
      </c>
      <c r="AT474" s="50">
        <f t="shared" si="181"/>
        <v>2648.52</v>
      </c>
      <c r="AU474" s="50"/>
      <c r="AV474" s="50"/>
      <c r="AW474" s="50"/>
      <c r="AX474" s="50"/>
      <c r="AY474" s="51"/>
    </row>
    <row r="475" spans="1:51" ht="15">
      <c r="A475" s="37">
        <v>4</v>
      </c>
      <c r="B475" s="37">
        <v>0</v>
      </c>
      <c r="C475" s="38" t="s">
        <v>103</v>
      </c>
      <c r="D475" s="37" t="s">
        <v>79</v>
      </c>
      <c r="E475" s="37" t="s">
        <v>30</v>
      </c>
      <c r="F475" s="46" t="e">
        <f>IF(#REF!="","",IF(C475=#REF!,A475*360+B475*30,""))</f>
        <v>#REF!</v>
      </c>
      <c r="G475" s="46" t="e">
        <f>IF(F475="","",G474+F475)</f>
        <v>#REF!</v>
      </c>
      <c r="H475" s="46" t="e">
        <f>IF(D475=#REF!,IF(C475=#REF!,Calcul_périodes!$AI$8,0))</f>
        <v>#REF!</v>
      </c>
      <c r="I475" s="46" t="e">
        <f>IF(D475=#REF!,IF(C475=#REF!,Calcul_périodes!$AI$16,0))</f>
        <v>#REF!</v>
      </c>
      <c r="J475" s="46" t="e">
        <f>IF(D475=#REF!,IF(C475=#REF!,Calcul_périodes!$AI$24,0))</f>
        <v>#REF!</v>
      </c>
      <c r="K475" s="46" t="e">
        <f>IF(F475="","",H475+I475+J475)</f>
        <v>#REF!</v>
      </c>
      <c r="L475" s="47" t="e">
        <f t="shared" si="170"/>
        <v>#REF!</v>
      </c>
      <c r="M475" s="37">
        <v>413</v>
      </c>
      <c r="N475" s="37">
        <v>369</v>
      </c>
      <c r="O475" s="48">
        <f t="shared" si="171"/>
        <v>1708.57</v>
      </c>
      <c r="P475" s="49">
        <v>5556.35</v>
      </c>
      <c r="Q475" s="38" t="s">
        <v>206</v>
      </c>
      <c r="R475" s="37" t="e">
        <f t="shared" si="172"/>
        <v>#REF!</v>
      </c>
      <c r="S475" s="37" t="e">
        <f t="shared" si="184"/>
        <v>#REF!</v>
      </c>
      <c r="T475" s="37" t="e">
        <f t="shared" si="173"/>
        <v>#REF!</v>
      </c>
      <c r="U475" s="37" t="e">
        <f t="shared" si="174"/>
        <v>#REF!</v>
      </c>
      <c r="V475" s="37" t="e">
        <f t="shared" si="175"/>
        <v>#REF!</v>
      </c>
      <c r="W475" s="37" t="e">
        <f t="shared" si="176"/>
        <v>#REF!</v>
      </c>
      <c r="X475" s="37" t="e">
        <f t="shared" si="177"/>
        <v>#REF!</v>
      </c>
      <c r="Y475" s="37" t="e">
        <f t="shared" si="178"/>
        <v>#REF!</v>
      </c>
      <c r="Z475" s="37" t="e">
        <f t="shared" si="179"/>
        <v>#REF!</v>
      </c>
      <c r="AR475" s="41">
        <f t="shared" si="180"/>
        <v>4.630291666666667</v>
      </c>
      <c r="AS475" s="42">
        <f t="shared" si="182"/>
        <v>573</v>
      </c>
      <c r="AT475" s="50">
        <f t="shared" si="181"/>
        <v>2653.15</v>
      </c>
      <c r="AU475" s="50"/>
      <c r="AV475" s="50"/>
      <c r="AW475" s="50"/>
      <c r="AX475" s="50"/>
      <c r="AY475" s="51"/>
    </row>
    <row r="476" spans="1:51" ht="15">
      <c r="A476" s="37">
        <v>0</v>
      </c>
      <c r="B476" s="37">
        <v>0</v>
      </c>
      <c r="C476" s="56" t="s">
        <v>217</v>
      </c>
      <c r="D476" s="37" t="s">
        <v>79</v>
      </c>
      <c r="E476" s="37" t="s">
        <v>32</v>
      </c>
      <c r="F476" s="46" t="e">
        <f>IF(#REF!="","",IF(C476=#REF!,A476*360+B476*30,""))</f>
        <v>#REF!</v>
      </c>
      <c r="G476" s="46" t="e">
        <f>F476</f>
        <v>#REF!</v>
      </c>
      <c r="H476" s="46" t="e">
        <f>IF(D476=#REF!,IF(C476=#REF!,Calcul_périodes!$AI$8,0))</f>
        <v>#REF!</v>
      </c>
      <c r="I476" s="46" t="e">
        <f>IF(D476=#REF!,IF(C476=#REF!,Calcul_périodes!$AI$16,0))</f>
        <v>#REF!</v>
      </c>
      <c r="J476" s="46" t="e">
        <f>IF(D476=#REF!,IF(C476=#REF!,Calcul_périodes!$AI$24,0))</f>
        <v>#REF!</v>
      </c>
      <c r="K476" s="46" t="e">
        <f aca="true" t="shared" si="185" ref="K476:K497">IF(F476="","",H476+I476+J476)</f>
        <v>#REF!</v>
      </c>
      <c r="L476" s="47" t="e">
        <f t="shared" si="170"/>
        <v>#REF!</v>
      </c>
      <c r="M476" s="37">
        <v>298</v>
      </c>
      <c r="N476" s="37">
        <v>309</v>
      </c>
      <c r="O476" s="48">
        <f t="shared" si="171"/>
        <v>1430.76</v>
      </c>
      <c r="P476" s="49">
        <v>5556.35</v>
      </c>
      <c r="Q476" s="38" t="s">
        <v>196</v>
      </c>
      <c r="R476" s="37" t="e">
        <f t="shared" si="172"/>
        <v>#REF!</v>
      </c>
      <c r="S476" s="37" t="e">
        <f>IF(R476="OUI",IF(K476&gt;=360,K476-L476,IF(K476&lt;360,K476,0)))</f>
        <v>#REF!</v>
      </c>
      <c r="T476" s="37" t="e">
        <f t="shared" si="173"/>
        <v>#REF!</v>
      </c>
      <c r="U476" s="37" t="e">
        <f t="shared" si="174"/>
        <v>#REF!</v>
      </c>
      <c r="V476" s="37" t="e">
        <f t="shared" si="175"/>
        <v>#REF!</v>
      </c>
      <c r="W476" s="37" t="e">
        <f t="shared" si="176"/>
        <v>#REF!</v>
      </c>
      <c r="X476" s="37" t="e">
        <f t="shared" si="177"/>
        <v>#REF!</v>
      </c>
      <c r="Y476" s="37" t="e">
        <f t="shared" si="178"/>
        <v>#REF!</v>
      </c>
      <c r="Z476" s="37" t="e">
        <f t="shared" si="179"/>
        <v>#REF!</v>
      </c>
      <c r="AR476" s="41">
        <f t="shared" si="180"/>
        <v>4.630291666666667</v>
      </c>
      <c r="AS476" s="42">
        <f t="shared" si="182"/>
        <v>574</v>
      </c>
      <c r="AT476" s="50">
        <f t="shared" si="181"/>
        <v>2657.78</v>
      </c>
      <c r="AU476" s="50"/>
      <c r="AV476" s="50"/>
      <c r="AW476" s="50"/>
      <c r="AX476" s="50"/>
      <c r="AY476" s="51"/>
    </row>
    <row r="477" spans="1:51" ht="15">
      <c r="A477" s="37">
        <v>1</v>
      </c>
      <c r="B477" s="37">
        <v>0</v>
      </c>
      <c r="C477" s="56" t="s">
        <v>217</v>
      </c>
      <c r="D477" s="37" t="s">
        <v>79</v>
      </c>
      <c r="E477" s="37" t="s">
        <v>21</v>
      </c>
      <c r="F477" s="46" t="e">
        <f>IF(#REF!="","",IF(C477=#REF!,A477*360+B477*30,""))</f>
        <v>#REF!</v>
      </c>
      <c r="G477" s="46" t="e">
        <f>IF(F477="","",G476+F477)</f>
        <v>#REF!</v>
      </c>
      <c r="H477" s="46" t="e">
        <f>IF(D477=#REF!,IF(C477=#REF!,Calcul_périodes!$AI$8,0))</f>
        <v>#REF!</v>
      </c>
      <c r="I477" s="46" t="e">
        <f>IF(D477=#REF!,IF(C477=#REF!,Calcul_périodes!$AI$16,0))</f>
        <v>#REF!</v>
      </c>
      <c r="J477" s="46" t="e">
        <f>IF(D477=#REF!,IF(C477=#REF!,Calcul_périodes!$AI$24,0))</f>
        <v>#REF!</v>
      </c>
      <c r="K477" s="46" t="e">
        <f t="shared" si="185"/>
        <v>#REF!</v>
      </c>
      <c r="L477" s="47" t="e">
        <f t="shared" si="170"/>
        <v>#REF!</v>
      </c>
      <c r="M477" s="37">
        <v>299</v>
      </c>
      <c r="N477" s="37">
        <v>310</v>
      </c>
      <c r="O477" s="48">
        <f t="shared" si="171"/>
        <v>1435.39</v>
      </c>
      <c r="P477" s="49">
        <v>5556.35</v>
      </c>
      <c r="Q477" s="38" t="s">
        <v>197</v>
      </c>
      <c r="R477" s="37" t="e">
        <f t="shared" si="172"/>
        <v>#REF!</v>
      </c>
      <c r="S477" s="37" t="e">
        <f aca="true" t="shared" si="186" ref="S477:S486">IF(R477="OUI",IF(K477&gt;=360,K477-L477,IF(K477&lt;360,K477,0)))</f>
        <v>#REF!</v>
      </c>
      <c r="T477" s="37" t="e">
        <f t="shared" si="173"/>
        <v>#REF!</v>
      </c>
      <c r="U477" s="37" t="e">
        <f t="shared" si="174"/>
        <v>#REF!</v>
      </c>
      <c r="V477" s="37" t="e">
        <f t="shared" si="175"/>
        <v>#REF!</v>
      </c>
      <c r="W477" s="37" t="e">
        <f t="shared" si="176"/>
        <v>#REF!</v>
      </c>
      <c r="X477" s="37" t="e">
        <f t="shared" si="177"/>
        <v>#REF!</v>
      </c>
      <c r="Y477" s="37" t="e">
        <f t="shared" si="178"/>
        <v>#REF!</v>
      </c>
      <c r="Z477" s="37" t="e">
        <f t="shared" si="179"/>
        <v>#REF!</v>
      </c>
      <c r="AR477" s="41">
        <f t="shared" si="180"/>
        <v>4.630291666666667</v>
      </c>
      <c r="AS477" s="42">
        <f t="shared" si="182"/>
        <v>575</v>
      </c>
      <c r="AT477" s="50">
        <f t="shared" si="181"/>
        <v>2662.41</v>
      </c>
      <c r="AU477" s="50"/>
      <c r="AV477" s="50"/>
      <c r="AW477" s="50"/>
      <c r="AX477" s="50"/>
      <c r="AY477" s="51"/>
    </row>
    <row r="478" spans="1:51" ht="15">
      <c r="A478" s="37">
        <v>2</v>
      </c>
      <c r="B478" s="37">
        <v>0</v>
      </c>
      <c r="C478" s="56" t="s">
        <v>217</v>
      </c>
      <c r="D478" s="37" t="s">
        <v>79</v>
      </c>
      <c r="E478" s="37" t="s">
        <v>22</v>
      </c>
      <c r="F478" s="46" t="e">
        <f>IF(#REF!="","",IF(C478=#REF!,A478*360+B478*30,""))</f>
        <v>#REF!</v>
      </c>
      <c r="G478" s="46" t="e">
        <f aca="true" t="shared" si="187" ref="G478:G486">IF(F478="","",G477+F478)</f>
        <v>#REF!</v>
      </c>
      <c r="H478" s="46" t="e">
        <f>IF(D478=#REF!,IF(C478=#REF!,Calcul_périodes!$AI$8,0))</f>
        <v>#REF!</v>
      </c>
      <c r="I478" s="46" t="e">
        <f>IF(D478=#REF!,IF(C478=#REF!,Calcul_périodes!$AI$16,0))</f>
        <v>#REF!</v>
      </c>
      <c r="J478" s="46" t="e">
        <f>IF(D478=#REF!,IF(C478=#REF!,Calcul_périodes!$AI$24,0))</f>
        <v>#REF!</v>
      </c>
      <c r="K478" s="46" t="e">
        <f t="shared" si="185"/>
        <v>#REF!</v>
      </c>
      <c r="L478" s="47" t="e">
        <f t="shared" si="170"/>
        <v>#REF!</v>
      </c>
      <c r="M478" s="37">
        <v>303</v>
      </c>
      <c r="N478" s="37">
        <v>311</v>
      </c>
      <c r="O478" s="48">
        <f t="shared" si="171"/>
        <v>1440.02</v>
      </c>
      <c r="P478" s="49">
        <v>5556.35</v>
      </c>
      <c r="Q478" s="38" t="s">
        <v>198</v>
      </c>
      <c r="R478" s="37" t="e">
        <f t="shared" si="172"/>
        <v>#REF!</v>
      </c>
      <c r="S478" s="37" t="e">
        <f t="shared" si="186"/>
        <v>#REF!</v>
      </c>
      <c r="T478" s="37" t="e">
        <f t="shared" si="173"/>
        <v>#REF!</v>
      </c>
      <c r="U478" s="37" t="e">
        <f t="shared" si="174"/>
        <v>#REF!</v>
      </c>
      <c r="V478" s="37" t="e">
        <f t="shared" si="175"/>
        <v>#REF!</v>
      </c>
      <c r="W478" s="37" t="e">
        <f t="shared" si="176"/>
        <v>#REF!</v>
      </c>
      <c r="X478" s="37" t="e">
        <f t="shared" si="177"/>
        <v>#REF!</v>
      </c>
      <c r="Y478" s="37" t="e">
        <f t="shared" si="178"/>
        <v>#REF!</v>
      </c>
      <c r="Z478" s="37" t="e">
        <f t="shared" si="179"/>
        <v>#REF!</v>
      </c>
      <c r="AR478" s="41">
        <f t="shared" si="180"/>
        <v>4.630291666666667</v>
      </c>
      <c r="AS478" s="42">
        <f t="shared" si="182"/>
        <v>576</v>
      </c>
      <c r="AT478" s="50">
        <f t="shared" si="181"/>
        <v>2667.04</v>
      </c>
      <c r="AU478" s="50"/>
      <c r="AV478" s="50"/>
      <c r="AW478" s="50"/>
      <c r="AX478" s="50"/>
      <c r="AY478" s="51"/>
    </row>
    <row r="479" spans="1:51" ht="15">
      <c r="A479" s="37">
        <v>2</v>
      </c>
      <c r="B479" s="37">
        <v>0</v>
      </c>
      <c r="C479" s="56" t="s">
        <v>217</v>
      </c>
      <c r="D479" s="37" t="s">
        <v>79</v>
      </c>
      <c r="E479" s="37" t="s">
        <v>23</v>
      </c>
      <c r="F479" s="46" t="e">
        <f>IF(#REF!="","",IF(C479=#REF!,A479*360+B479*30,""))</f>
        <v>#REF!</v>
      </c>
      <c r="G479" s="46" t="e">
        <f t="shared" si="187"/>
        <v>#REF!</v>
      </c>
      <c r="H479" s="46" t="e">
        <f>IF(D479=#REF!,IF(C479=#REF!,Calcul_périodes!$AI$8,0))</f>
        <v>#REF!</v>
      </c>
      <c r="I479" s="46" t="e">
        <f>IF(D479=#REF!,IF(C479=#REF!,Calcul_périodes!$AI$16,0))</f>
        <v>#REF!</v>
      </c>
      <c r="J479" s="46" t="e">
        <f>IF(D479=#REF!,IF(C479=#REF!,Calcul_périodes!$AI$24,0))</f>
        <v>#REF!</v>
      </c>
      <c r="K479" s="46" t="e">
        <f t="shared" si="185"/>
        <v>#REF!</v>
      </c>
      <c r="L479" s="47" t="e">
        <f t="shared" si="170"/>
        <v>#REF!</v>
      </c>
      <c r="M479" s="37">
        <v>310</v>
      </c>
      <c r="N479" s="37">
        <v>312</v>
      </c>
      <c r="O479" s="48">
        <f t="shared" si="171"/>
        <v>1444.65</v>
      </c>
      <c r="P479" s="49">
        <v>5556.35</v>
      </c>
      <c r="Q479" s="38" t="s">
        <v>199</v>
      </c>
      <c r="R479" s="37" t="e">
        <f t="shared" si="172"/>
        <v>#REF!</v>
      </c>
      <c r="S479" s="37" t="e">
        <f t="shared" si="186"/>
        <v>#REF!</v>
      </c>
      <c r="T479" s="37" t="e">
        <f t="shared" si="173"/>
        <v>#REF!</v>
      </c>
      <c r="U479" s="37" t="e">
        <f t="shared" si="174"/>
        <v>#REF!</v>
      </c>
      <c r="V479" s="37" t="e">
        <f t="shared" si="175"/>
        <v>#REF!</v>
      </c>
      <c r="W479" s="37" t="e">
        <f t="shared" si="176"/>
        <v>#REF!</v>
      </c>
      <c r="X479" s="37" t="e">
        <f t="shared" si="177"/>
        <v>#REF!</v>
      </c>
      <c r="Y479" s="37" t="e">
        <f t="shared" si="178"/>
        <v>#REF!</v>
      </c>
      <c r="Z479" s="37" t="e">
        <f t="shared" si="179"/>
        <v>#REF!</v>
      </c>
      <c r="AR479" s="41">
        <f t="shared" si="180"/>
        <v>4.630291666666667</v>
      </c>
      <c r="AS479" s="42">
        <f t="shared" si="182"/>
        <v>577</v>
      </c>
      <c r="AT479" s="50">
        <f t="shared" si="181"/>
        <v>2671.67</v>
      </c>
      <c r="AU479" s="50"/>
      <c r="AV479" s="50"/>
      <c r="AW479" s="50"/>
      <c r="AX479" s="50"/>
      <c r="AY479" s="51"/>
    </row>
    <row r="480" spans="1:51" ht="15">
      <c r="A480" s="37">
        <v>3</v>
      </c>
      <c r="B480" s="37">
        <v>0</v>
      </c>
      <c r="C480" s="56" t="s">
        <v>217</v>
      </c>
      <c r="D480" s="37" t="s">
        <v>79</v>
      </c>
      <c r="E480" s="37" t="s">
        <v>24</v>
      </c>
      <c r="F480" s="46" t="e">
        <f>IF(#REF!="","",IF(C480=#REF!,A480*360+B480*30,""))</f>
        <v>#REF!</v>
      </c>
      <c r="G480" s="46" t="e">
        <f t="shared" si="187"/>
        <v>#REF!</v>
      </c>
      <c r="H480" s="46" t="e">
        <f>IF(D480=#REF!,IF(C480=#REF!,Calcul_périodes!$AI$8,0))</f>
        <v>#REF!</v>
      </c>
      <c r="I480" s="46" t="e">
        <f>IF(D480=#REF!,IF(C480=#REF!,Calcul_périodes!$AI$16,0))</f>
        <v>#REF!</v>
      </c>
      <c r="J480" s="46" t="e">
        <f>IF(D480=#REF!,IF(C480=#REF!,Calcul_périodes!$AI$24,0))</f>
        <v>#REF!</v>
      </c>
      <c r="K480" s="46" t="e">
        <f t="shared" si="185"/>
        <v>#REF!</v>
      </c>
      <c r="L480" s="47" t="e">
        <f t="shared" si="170"/>
        <v>#REF!</v>
      </c>
      <c r="M480" s="37">
        <v>323</v>
      </c>
      <c r="N480" s="37">
        <v>314</v>
      </c>
      <c r="O480" s="48">
        <f t="shared" si="171"/>
        <v>1453.91</v>
      </c>
      <c r="P480" s="49">
        <v>5556.35</v>
      </c>
      <c r="Q480" s="38" t="s">
        <v>200</v>
      </c>
      <c r="R480" s="37" t="e">
        <f t="shared" si="172"/>
        <v>#REF!</v>
      </c>
      <c r="S480" s="37" t="e">
        <f t="shared" si="186"/>
        <v>#REF!</v>
      </c>
      <c r="T480" s="37" t="e">
        <f t="shared" si="173"/>
        <v>#REF!</v>
      </c>
      <c r="U480" s="37" t="e">
        <f t="shared" si="174"/>
        <v>#REF!</v>
      </c>
      <c r="V480" s="37" t="e">
        <f t="shared" si="175"/>
        <v>#REF!</v>
      </c>
      <c r="W480" s="37" t="e">
        <f t="shared" si="176"/>
        <v>#REF!</v>
      </c>
      <c r="X480" s="37" t="e">
        <f t="shared" si="177"/>
        <v>#REF!</v>
      </c>
      <c r="Y480" s="37" t="e">
        <f t="shared" si="178"/>
        <v>#REF!</v>
      </c>
      <c r="Z480" s="37" t="e">
        <f t="shared" si="179"/>
        <v>#REF!</v>
      </c>
      <c r="AR480" s="41">
        <f t="shared" si="180"/>
        <v>4.630291666666667</v>
      </c>
      <c r="AS480" s="42">
        <f t="shared" si="182"/>
        <v>578</v>
      </c>
      <c r="AT480" s="50">
        <f t="shared" si="181"/>
        <v>2676.3</v>
      </c>
      <c r="AU480" s="50"/>
      <c r="AV480" s="50"/>
      <c r="AW480" s="50"/>
      <c r="AX480" s="50"/>
      <c r="AY480" s="51"/>
    </row>
    <row r="481" spans="1:51" ht="15">
      <c r="A481" s="37">
        <v>3</v>
      </c>
      <c r="B481" s="37">
        <v>0</v>
      </c>
      <c r="C481" s="56" t="s">
        <v>217</v>
      </c>
      <c r="D481" s="37" t="s">
        <v>79</v>
      </c>
      <c r="E481" s="37" t="s">
        <v>25</v>
      </c>
      <c r="F481" s="46" t="e">
        <f>IF(#REF!="","",IF(C481=#REF!,A481*360+B481*30,""))</f>
        <v>#REF!</v>
      </c>
      <c r="G481" s="46" t="e">
        <f t="shared" si="187"/>
        <v>#REF!</v>
      </c>
      <c r="H481" s="46" t="e">
        <f>IF(D481=#REF!,IF(C481=#REF!,Calcul_périodes!$AI$8,0))</f>
        <v>#REF!</v>
      </c>
      <c r="I481" s="46" t="e">
        <f>IF(D481=#REF!,IF(C481=#REF!,Calcul_périodes!$AI$16,0))</f>
        <v>#REF!</v>
      </c>
      <c r="J481" s="46" t="e">
        <f>IF(D481=#REF!,IF(C481=#REF!,Calcul_périodes!$AI$24,0))</f>
        <v>#REF!</v>
      </c>
      <c r="K481" s="46" t="e">
        <f t="shared" si="185"/>
        <v>#REF!</v>
      </c>
      <c r="L481" s="47" t="e">
        <f t="shared" si="170"/>
        <v>#REF!</v>
      </c>
      <c r="M481" s="37">
        <v>333</v>
      </c>
      <c r="N481" s="37">
        <v>316</v>
      </c>
      <c r="O481" s="48">
        <f t="shared" si="171"/>
        <v>1463.17</v>
      </c>
      <c r="P481" s="49">
        <v>5556.35</v>
      </c>
      <c r="Q481" s="38" t="s">
        <v>201</v>
      </c>
      <c r="R481" s="37" t="e">
        <f t="shared" si="172"/>
        <v>#REF!</v>
      </c>
      <c r="S481" s="37" t="e">
        <f t="shared" si="186"/>
        <v>#REF!</v>
      </c>
      <c r="T481" s="37" t="e">
        <f t="shared" si="173"/>
        <v>#REF!</v>
      </c>
      <c r="U481" s="37" t="e">
        <f t="shared" si="174"/>
        <v>#REF!</v>
      </c>
      <c r="V481" s="37" t="e">
        <f t="shared" si="175"/>
        <v>#REF!</v>
      </c>
      <c r="W481" s="37" t="e">
        <f t="shared" si="176"/>
        <v>#REF!</v>
      </c>
      <c r="X481" s="37" t="e">
        <f t="shared" si="177"/>
        <v>#REF!</v>
      </c>
      <c r="Y481" s="37" t="e">
        <f t="shared" si="178"/>
        <v>#REF!</v>
      </c>
      <c r="Z481" s="37" t="e">
        <f t="shared" si="179"/>
        <v>#REF!</v>
      </c>
      <c r="AR481" s="41">
        <f t="shared" si="180"/>
        <v>4.630291666666667</v>
      </c>
      <c r="AS481" s="42">
        <f t="shared" si="182"/>
        <v>579</v>
      </c>
      <c r="AT481" s="50">
        <f t="shared" si="181"/>
        <v>2680.93</v>
      </c>
      <c r="AU481" s="50"/>
      <c r="AV481" s="50"/>
      <c r="AW481" s="50"/>
      <c r="AX481" s="50"/>
      <c r="AY481" s="51"/>
    </row>
    <row r="482" spans="1:51" ht="15">
      <c r="A482" s="37">
        <v>3</v>
      </c>
      <c r="B482" s="37">
        <v>0</v>
      </c>
      <c r="C482" s="56" t="s">
        <v>217</v>
      </c>
      <c r="D482" s="37" t="s">
        <v>79</v>
      </c>
      <c r="E482" s="37" t="s">
        <v>26</v>
      </c>
      <c r="F482" s="46" t="e">
        <f>IF(#REF!="","",IF(C482=#REF!,A482*360+B482*30,""))</f>
        <v>#REF!</v>
      </c>
      <c r="G482" s="46" t="e">
        <f t="shared" si="187"/>
        <v>#REF!</v>
      </c>
      <c r="H482" s="46" t="e">
        <f>IF(D482=#REF!,IF(C482=#REF!,Calcul_périodes!$AI$8,0))</f>
        <v>#REF!</v>
      </c>
      <c r="I482" s="46" t="e">
        <f>IF(D482=#REF!,IF(C482=#REF!,Calcul_périodes!$AI$16,0))</f>
        <v>#REF!</v>
      </c>
      <c r="J482" s="46" t="e">
        <f>IF(D482=#REF!,IF(C482=#REF!,Calcul_périodes!$AI$24,0))</f>
        <v>#REF!</v>
      </c>
      <c r="K482" s="46" t="e">
        <f t="shared" si="185"/>
        <v>#REF!</v>
      </c>
      <c r="L482" s="47" t="e">
        <f t="shared" si="170"/>
        <v>#REF!</v>
      </c>
      <c r="M482" s="37">
        <v>347</v>
      </c>
      <c r="N482" s="37">
        <v>325</v>
      </c>
      <c r="O482" s="48">
        <f t="shared" si="171"/>
        <v>1504.84</v>
      </c>
      <c r="P482" s="49">
        <v>5556.35</v>
      </c>
      <c r="Q482" s="38" t="s">
        <v>202</v>
      </c>
      <c r="R482" s="37" t="e">
        <f t="shared" si="172"/>
        <v>#REF!</v>
      </c>
      <c r="S482" s="37" t="e">
        <f t="shared" si="186"/>
        <v>#REF!</v>
      </c>
      <c r="T482" s="37" t="e">
        <f t="shared" si="173"/>
        <v>#REF!</v>
      </c>
      <c r="U482" s="37" t="e">
        <f t="shared" si="174"/>
        <v>#REF!</v>
      </c>
      <c r="V482" s="37" t="e">
        <f t="shared" si="175"/>
        <v>#REF!</v>
      </c>
      <c r="W482" s="37" t="e">
        <f t="shared" si="176"/>
        <v>#REF!</v>
      </c>
      <c r="X482" s="37" t="e">
        <f t="shared" si="177"/>
        <v>#REF!</v>
      </c>
      <c r="Y482" s="37" t="e">
        <f t="shared" si="178"/>
        <v>#REF!</v>
      </c>
      <c r="Z482" s="37" t="e">
        <f t="shared" si="179"/>
        <v>#REF!</v>
      </c>
      <c r="AR482" s="41">
        <f t="shared" si="180"/>
        <v>4.630291666666667</v>
      </c>
      <c r="AS482" s="42">
        <f t="shared" si="182"/>
        <v>580</v>
      </c>
      <c r="AT482" s="50">
        <f t="shared" si="181"/>
        <v>2685.56</v>
      </c>
      <c r="AU482" s="50"/>
      <c r="AV482" s="50"/>
      <c r="AW482" s="50"/>
      <c r="AX482" s="50"/>
      <c r="AY482" s="51"/>
    </row>
    <row r="483" spans="1:51" ht="15">
      <c r="A483" s="37">
        <v>4</v>
      </c>
      <c r="B483" s="37">
        <v>0</v>
      </c>
      <c r="C483" s="56" t="s">
        <v>217</v>
      </c>
      <c r="D483" s="37" t="s">
        <v>79</v>
      </c>
      <c r="E483" s="37" t="s">
        <v>27</v>
      </c>
      <c r="F483" s="46" t="e">
        <f>IF(#REF!="","",IF(C483=#REF!,A483*360+B483*30,""))</f>
        <v>#REF!</v>
      </c>
      <c r="G483" s="46" t="e">
        <f t="shared" si="187"/>
        <v>#REF!</v>
      </c>
      <c r="H483" s="46" t="e">
        <f>IF(D483=#REF!,IF(C483=#REF!,Calcul_périodes!$AI$8,0))</f>
        <v>#REF!</v>
      </c>
      <c r="I483" s="46" t="e">
        <f>IF(D483=#REF!,IF(C483=#REF!,Calcul_périodes!$AI$16,0))</f>
        <v>#REF!</v>
      </c>
      <c r="J483" s="46" t="e">
        <f>IF(D483=#REF!,IF(C483=#REF!,Calcul_périodes!$AI$24,0))</f>
        <v>#REF!</v>
      </c>
      <c r="K483" s="46" t="e">
        <f t="shared" si="185"/>
        <v>#REF!</v>
      </c>
      <c r="L483" s="47" t="e">
        <f t="shared" si="170"/>
        <v>#REF!</v>
      </c>
      <c r="M483" s="37">
        <v>360</v>
      </c>
      <c r="N483" s="37">
        <v>335</v>
      </c>
      <c r="O483" s="48">
        <f t="shared" si="171"/>
        <v>1551.14</v>
      </c>
      <c r="P483" s="49">
        <v>5556.35</v>
      </c>
      <c r="Q483" s="38" t="s">
        <v>203</v>
      </c>
      <c r="R483" s="37" t="e">
        <f t="shared" si="172"/>
        <v>#REF!</v>
      </c>
      <c r="S483" s="37" t="e">
        <f t="shared" si="186"/>
        <v>#REF!</v>
      </c>
      <c r="T483" s="37" t="e">
        <f t="shared" si="173"/>
        <v>#REF!</v>
      </c>
      <c r="U483" s="37" t="e">
        <f t="shared" si="174"/>
        <v>#REF!</v>
      </c>
      <c r="V483" s="37" t="e">
        <f t="shared" si="175"/>
        <v>#REF!</v>
      </c>
      <c r="W483" s="37" t="e">
        <f t="shared" si="176"/>
        <v>#REF!</v>
      </c>
      <c r="X483" s="37" t="e">
        <f t="shared" si="177"/>
        <v>#REF!</v>
      </c>
      <c r="Y483" s="37" t="e">
        <f t="shared" si="178"/>
        <v>#REF!</v>
      </c>
      <c r="Z483" s="37" t="e">
        <f t="shared" si="179"/>
        <v>#REF!</v>
      </c>
      <c r="AR483" s="41">
        <f t="shared" si="180"/>
        <v>4.630291666666667</v>
      </c>
      <c r="AS483" s="42">
        <f t="shared" si="182"/>
        <v>581</v>
      </c>
      <c r="AT483" s="50">
        <f t="shared" si="181"/>
        <v>2690.19</v>
      </c>
      <c r="AU483" s="50"/>
      <c r="AV483" s="50"/>
      <c r="AW483" s="50"/>
      <c r="AX483" s="50"/>
      <c r="AY483" s="51"/>
    </row>
    <row r="484" spans="1:51" ht="15">
      <c r="A484" s="37">
        <v>4</v>
      </c>
      <c r="B484" s="37">
        <v>0</v>
      </c>
      <c r="C484" s="56" t="s">
        <v>217</v>
      </c>
      <c r="D484" s="37" t="s">
        <v>79</v>
      </c>
      <c r="E484" s="37" t="s">
        <v>28</v>
      </c>
      <c r="F484" s="46" t="e">
        <f>IF(#REF!="","",IF(C484=#REF!,A484*360+B484*30,""))</f>
        <v>#REF!</v>
      </c>
      <c r="G484" s="46" t="e">
        <f t="shared" si="187"/>
        <v>#REF!</v>
      </c>
      <c r="H484" s="46" t="e">
        <f>IF(D484=#REF!,IF(C484=#REF!,Calcul_périodes!$AI$8,0))</f>
        <v>#REF!</v>
      </c>
      <c r="I484" s="46" t="e">
        <f>IF(D484=#REF!,IF(C484=#REF!,Calcul_périodes!$AI$16,0))</f>
        <v>#REF!</v>
      </c>
      <c r="J484" s="46" t="e">
        <f>IF(D484=#REF!,IF(C484=#REF!,Calcul_périodes!$AI$24,0))</f>
        <v>#REF!</v>
      </c>
      <c r="K484" s="46" t="e">
        <f t="shared" si="185"/>
        <v>#REF!</v>
      </c>
      <c r="L484" s="47" t="e">
        <f t="shared" si="170"/>
        <v>#REF!</v>
      </c>
      <c r="M484" s="37">
        <v>374</v>
      </c>
      <c r="N484" s="37">
        <v>345</v>
      </c>
      <c r="O484" s="48">
        <f t="shared" si="171"/>
        <v>1597.45</v>
      </c>
      <c r="P484" s="49">
        <v>5556.35</v>
      </c>
      <c r="Q484" s="38" t="s">
        <v>204</v>
      </c>
      <c r="R484" s="37" t="e">
        <f t="shared" si="172"/>
        <v>#REF!</v>
      </c>
      <c r="S484" s="37" t="e">
        <f t="shared" si="186"/>
        <v>#REF!</v>
      </c>
      <c r="T484" s="37" t="e">
        <f t="shared" si="173"/>
        <v>#REF!</v>
      </c>
      <c r="U484" s="37" t="e">
        <f t="shared" si="174"/>
        <v>#REF!</v>
      </c>
      <c r="V484" s="37" t="e">
        <f t="shared" si="175"/>
        <v>#REF!</v>
      </c>
      <c r="W484" s="37" t="e">
        <f t="shared" si="176"/>
        <v>#REF!</v>
      </c>
      <c r="X484" s="37" t="e">
        <f t="shared" si="177"/>
        <v>#REF!</v>
      </c>
      <c r="Y484" s="37" t="e">
        <f t="shared" si="178"/>
        <v>#REF!</v>
      </c>
      <c r="Z484" s="37" t="e">
        <f t="shared" si="179"/>
        <v>#REF!</v>
      </c>
      <c r="AR484" s="41">
        <f t="shared" si="180"/>
        <v>4.630291666666667</v>
      </c>
      <c r="AS484" s="42">
        <f t="shared" si="182"/>
        <v>582</v>
      </c>
      <c r="AT484" s="50">
        <f t="shared" si="181"/>
        <v>2694.82</v>
      </c>
      <c r="AU484" s="50"/>
      <c r="AV484" s="50"/>
      <c r="AW484" s="50"/>
      <c r="AX484" s="50"/>
      <c r="AY484" s="51"/>
    </row>
    <row r="485" spans="1:51" ht="15">
      <c r="A485" s="37">
        <v>4</v>
      </c>
      <c r="B485" s="37">
        <v>0</v>
      </c>
      <c r="C485" s="56" t="s">
        <v>217</v>
      </c>
      <c r="D485" s="37" t="s">
        <v>79</v>
      </c>
      <c r="E485" s="37" t="s">
        <v>29</v>
      </c>
      <c r="F485" s="46" t="e">
        <f>IF(#REF!="","",IF(C485=#REF!,A485*360+B485*30,""))</f>
        <v>#REF!</v>
      </c>
      <c r="G485" s="46" t="e">
        <f t="shared" si="187"/>
        <v>#REF!</v>
      </c>
      <c r="H485" s="46" t="e">
        <f>IF(D485=#REF!,IF(C485=#REF!,Calcul_périodes!$AI$8,0))</f>
        <v>#REF!</v>
      </c>
      <c r="I485" s="46" t="e">
        <f>IF(D485=#REF!,IF(C485=#REF!,Calcul_périodes!$AI$16,0))</f>
        <v>#REF!</v>
      </c>
      <c r="J485" s="46" t="e">
        <f>IF(D485=#REF!,IF(C485=#REF!,Calcul_périodes!$AI$24,0))</f>
        <v>#REF!</v>
      </c>
      <c r="K485" s="46" t="e">
        <f t="shared" si="185"/>
        <v>#REF!</v>
      </c>
      <c r="L485" s="47" t="e">
        <f t="shared" si="170"/>
        <v>#REF!</v>
      </c>
      <c r="M485" s="37">
        <v>389</v>
      </c>
      <c r="N485" s="37">
        <v>356</v>
      </c>
      <c r="O485" s="48">
        <f t="shared" si="171"/>
        <v>1648.38</v>
      </c>
      <c r="P485" s="49">
        <v>5556.35</v>
      </c>
      <c r="Q485" s="38" t="s">
        <v>205</v>
      </c>
      <c r="R485" s="37" t="e">
        <f t="shared" si="172"/>
        <v>#REF!</v>
      </c>
      <c r="S485" s="37" t="e">
        <f t="shared" si="186"/>
        <v>#REF!</v>
      </c>
      <c r="T485" s="37" t="e">
        <f t="shared" si="173"/>
        <v>#REF!</v>
      </c>
      <c r="U485" s="37" t="e">
        <f t="shared" si="174"/>
        <v>#REF!</v>
      </c>
      <c r="V485" s="37" t="e">
        <f t="shared" si="175"/>
        <v>#REF!</v>
      </c>
      <c r="W485" s="37" t="e">
        <f t="shared" si="176"/>
        <v>#REF!</v>
      </c>
      <c r="X485" s="37" t="e">
        <f t="shared" si="177"/>
        <v>#REF!</v>
      </c>
      <c r="Y485" s="37" t="e">
        <f t="shared" si="178"/>
        <v>#REF!</v>
      </c>
      <c r="Z485" s="37" t="e">
        <f t="shared" si="179"/>
        <v>#REF!</v>
      </c>
      <c r="AR485" s="41">
        <f t="shared" si="180"/>
        <v>4.630291666666667</v>
      </c>
      <c r="AS485" s="42">
        <f t="shared" si="182"/>
        <v>583</v>
      </c>
      <c r="AT485" s="50">
        <f t="shared" si="181"/>
        <v>2699.46</v>
      </c>
      <c r="AU485" s="50"/>
      <c r="AV485" s="50"/>
      <c r="AW485" s="50"/>
      <c r="AX485" s="50"/>
      <c r="AY485" s="51"/>
    </row>
    <row r="486" spans="1:51" ht="15">
      <c r="A486" s="37">
        <v>4</v>
      </c>
      <c r="B486" s="37">
        <v>0</v>
      </c>
      <c r="C486" s="56" t="s">
        <v>217</v>
      </c>
      <c r="D486" s="37" t="s">
        <v>79</v>
      </c>
      <c r="E486" s="37" t="s">
        <v>30</v>
      </c>
      <c r="F486" s="46" t="e">
        <f>IF(#REF!="","",IF(C486=#REF!,A486*360+B486*30,""))</f>
        <v>#REF!</v>
      </c>
      <c r="G486" s="46" t="e">
        <f t="shared" si="187"/>
        <v>#REF!</v>
      </c>
      <c r="H486" s="46" t="e">
        <f>IF(D486=#REF!,IF(C486=#REF!,Calcul_périodes!$AI$8,0))</f>
        <v>#REF!</v>
      </c>
      <c r="I486" s="46" t="e">
        <f>IF(D486=#REF!,IF(C486=#REF!,Calcul_périodes!$AI$16,0))</f>
        <v>#REF!</v>
      </c>
      <c r="J486" s="46" t="e">
        <f>IF(D486=#REF!,IF(C486=#REF!,Calcul_périodes!$AI$24,0))</f>
        <v>#REF!</v>
      </c>
      <c r="K486" s="46" t="e">
        <f t="shared" si="185"/>
        <v>#REF!</v>
      </c>
      <c r="L486" s="47" t="e">
        <f t="shared" si="170"/>
        <v>#REF!</v>
      </c>
      <c r="M486" s="37">
        <v>413</v>
      </c>
      <c r="N486" s="37">
        <v>369</v>
      </c>
      <c r="O486" s="48">
        <f t="shared" si="171"/>
        <v>1708.57</v>
      </c>
      <c r="P486" s="49">
        <v>5556.35</v>
      </c>
      <c r="Q486" s="38" t="s">
        <v>206</v>
      </c>
      <c r="R486" s="37" t="e">
        <f t="shared" si="172"/>
        <v>#REF!</v>
      </c>
      <c r="S486" s="37" t="e">
        <f t="shared" si="186"/>
        <v>#REF!</v>
      </c>
      <c r="T486" s="37" t="e">
        <f t="shared" si="173"/>
        <v>#REF!</v>
      </c>
      <c r="U486" s="37" t="e">
        <f t="shared" si="174"/>
        <v>#REF!</v>
      </c>
      <c r="V486" s="37" t="e">
        <f t="shared" si="175"/>
        <v>#REF!</v>
      </c>
      <c r="W486" s="37" t="e">
        <f t="shared" si="176"/>
        <v>#REF!</v>
      </c>
      <c r="X486" s="37" t="e">
        <f t="shared" si="177"/>
        <v>#REF!</v>
      </c>
      <c r="Y486" s="37" t="e">
        <f t="shared" si="178"/>
        <v>#REF!</v>
      </c>
      <c r="Z486" s="37" t="e">
        <f t="shared" si="179"/>
        <v>#REF!</v>
      </c>
      <c r="AR486" s="41">
        <f t="shared" si="180"/>
        <v>4.630291666666667</v>
      </c>
      <c r="AS486" s="42">
        <f t="shared" si="182"/>
        <v>584</v>
      </c>
      <c r="AT486" s="50">
        <f t="shared" si="181"/>
        <v>2704.09</v>
      </c>
      <c r="AU486" s="50"/>
      <c r="AV486" s="50"/>
      <c r="AW486" s="50"/>
      <c r="AX486" s="50"/>
      <c r="AY486" s="51"/>
    </row>
    <row r="487" spans="1:51" ht="15">
      <c r="A487" s="37">
        <v>0</v>
      </c>
      <c r="B487" s="37">
        <v>0</v>
      </c>
      <c r="C487" s="56" t="s">
        <v>218</v>
      </c>
      <c r="D487" s="37" t="s">
        <v>79</v>
      </c>
      <c r="E487" s="37" t="s">
        <v>32</v>
      </c>
      <c r="F487" s="46" t="e">
        <f>IF(#REF!="","",IF(C487=#REF!,A487*360+B487*30,""))</f>
        <v>#REF!</v>
      </c>
      <c r="G487" s="46" t="e">
        <f>F487</f>
        <v>#REF!</v>
      </c>
      <c r="H487" s="46" t="e">
        <f>IF(D487=#REF!,IF(C487=#REF!,Calcul_périodes!$AI$8,0))</f>
        <v>#REF!</v>
      </c>
      <c r="I487" s="46" t="e">
        <f>IF(D487=#REF!,IF(C487=#REF!,Calcul_périodes!$AI$16,0))</f>
        <v>#REF!</v>
      </c>
      <c r="J487" s="46" t="e">
        <f>IF(D487=#REF!,IF(C487=#REF!,Calcul_périodes!$AI$24,0))</f>
        <v>#REF!</v>
      </c>
      <c r="K487" s="46" t="e">
        <f t="shared" si="185"/>
        <v>#REF!</v>
      </c>
      <c r="L487" s="47" t="e">
        <f t="shared" si="170"/>
        <v>#REF!</v>
      </c>
      <c r="M487" s="37">
        <v>297</v>
      </c>
      <c r="N487" s="37">
        <v>308</v>
      </c>
      <c r="O487" s="48">
        <f t="shared" si="171"/>
        <v>1426.12</v>
      </c>
      <c r="P487" s="49">
        <v>5556.35</v>
      </c>
      <c r="Q487" s="38" t="s">
        <v>196</v>
      </c>
      <c r="R487" s="37" t="e">
        <f t="shared" si="172"/>
        <v>#REF!</v>
      </c>
      <c r="S487" s="37" t="e">
        <f>IF(R487="OUI",IF(K487&gt;=360,K487-L487,IF(K487&lt;360,K487,0)))</f>
        <v>#REF!</v>
      </c>
      <c r="T487" s="37" t="e">
        <f t="shared" si="173"/>
        <v>#REF!</v>
      </c>
      <c r="U487" s="37" t="e">
        <f t="shared" si="174"/>
        <v>#REF!</v>
      </c>
      <c r="V487" s="37" t="e">
        <f t="shared" si="175"/>
        <v>#REF!</v>
      </c>
      <c r="W487" s="37" t="e">
        <f t="shared" si="176"/>
        <v>#REF!</v>
      </c>
      <c r="X487" s="37" t="e">
        <f t="shared" si="177"/>
        <v>#REF!</v>
      </c>
      <c r="Y487" s="37" t="e">
        <f t="shared" si="178"/>
        <v>#REF!</v>
      </c>
      <c r="Z487" s="37" t="e">
        <f t="shared" si="179"/>
        <v>#REF!</v>
      </c>
      <c r="AR487" s="41">
        <f t="shared" si="180"/>
        <v>4.630291666666667</v>
      </c>
      <c r="AS487" s="42">
        <f t="shared" si="182"/>
        <v>585</v>
      </c>
      <c r="AT487" s="50">
        <f t="shared" si="181"/>
        <v>2708.72</v>
      </c>
      <c r="AU487" s="50"/>
      <c r="AV487" s="50"/>
      <c r="AW487" s="50"/>
      <c r="AX487" s="50"/>
      <c r="AY487" s="51"/>
    </row>
    <row r="488" spans="1:51" ht="15">
      <c r="A488" s="37">
        <v>1</v>
      </c>
      <c r="B488" s="37">
        <v>0</v>
      </c>
      <c r="C488" s="56" t="s">
        <v>218</v>
      </c>
      <c r="D488" s="37" t="s">
        <v>79</v>
      </c>
      <c r="E488" s="37" t="s">
        <v>21</v>
      </c>
      <c r="F488" s="46" t="e">
        <f>IF(#REF!="","",IF(C488=#REF!,A488*360+B488*30,""))</f>
        <v>#REF!</v>
      </c>
      <c r="G488" s="46" t="e">
        <f>IF(F488="","",G487+F488)</f>
        <v>#REF!</v>
      </c>
      <c r="H488" s="46" t="e">
        <f>IF(D488=#REF!,IF(C488=#REF!,Calcul_périodes!$AI$8,0))</f>
        <v>#REF!</v>
      </c>
      <c r="I488" s="46" t="e">
        <f>IF(D488=#REF!,IF(C488=#REF!,Calcul_périodes!$AI$16,0))</f>
        <v>#REF!</v>
      </c>
      <c r="J488" s="46" t="e">
        <f>IF(D488=#REF!,IF(C488=#REF!,Calcul_périodes!$AI$24,0))</f>
        <v>#REF!</v>
      </c>
      <c r="K488" s="46" t="e">
        <f t="shared" si="185"/>
        <v>#REF!</v>
      </c>
      <c r="L488" s="47" t="e">
        <f t="shared" si="170"/>
        <v>#REF!</v>
      </c>
      <c r="M488" s="37">
        <v>298</v>
      </c>
      <c r="N488" s="37">
        <v>309</v>
      </c>
      <c r="O488" s="48">
        <f t="shared" si="171"/>
        <v>1430.76</v>
      </c>
      <c r="P488" s="49">
        <v>5556.35</v>
      </c>
      <c r="Q488" s="38" t="s">
        <v>197</v>
      </c>
      <c r="R488" s="37" t="e">
        <f t="shared" si="172"/>
        <v>#REF!</v>
      </c>
      <c r="S488" s="37" t="e">
        <f aca="true" t="shared" si="188" ref="S488:S497">IF(R488="OUI",IF(K488&gt;=360,K488-L488,IF(K488&lt;360,K488,0)))</f>
        <v>#REF!</v>
      </c>
      <c r="T488" s="37" t="e">
        <f t="shared" si="173"/>
        <v>#REF!</v>
      </c>
      <c r="U488" s="37" t="e">
        <f t="shared" si="174"/>
        <v>#REF!</v>
      </c>
      <c r="V488" s="37" t="e">
        <f t="shared" si="175"/>
        <v>#REF!</v>
      </c>
      <c r="W488" s="37" t="e">
        <f t="shared" si="176"/>
        <v>#REF!</v>
      </c>
      <c r="X488" s="37" t="e">
        <f t="shared" si="177"/>
        <v>#REF!</v>
      </c>
      <c r="Y488" s="37" t="e">
        <f t="shared" si="178"/>
        <v>#REF!</v>
      </c>
      <c r="Z488" s="37" t="e">
        <f t="shared" si="179"/>
        <v>#REF!</v>
      </c>
      <c r="AR488" s="41">
        <f t="shared" si="180"/>
        <v>4.630291666666667</v>
      </c>
      <c r="AS488" s="42">
        <f t="shared" si="182"/>
        <v>586</v>
      </c>
      <c r="AT488" s="50">
        <f t="shared" si="181"/>
        <v>2713.35</v>
      </c>
      <c r="AU488" s="50"/>
      <c r="AV488" s="50"/>
      <c r="AW488" s="50"/>
      <c r="AX488" s="50"/>
      <c r="AY488" s="51"/>
    </row>
    <row r="489" spans="1:51" ht="15">
      <c r="A489" s="37">
        <v>2</v>
      </c>
      <c r="B489" s="37">
        <v>0</v>
      </c>
      <c r="C489" s="56" t="s">
        <v>218</v>
      </c>
      <c r="D489" s="37" t="s">
        <v>79</v>
      </c>
      <c r="E489" s="37" t="s">
        <v>22</v>
      </c>
      <c r="F489" s="46" t="e">
        <f>IF(#REF!="","",IF(C489=#REF!,A489*360+B489*30,""))</f>
        <v>#REF!</v>
      </c>
      <c r="G489" s="46" t="e">
        <f aca="true" t="shared" si="189" ref="G489:G497">IF(F489="","",G488+F489)</f>
        <v>#REF!</v>
      </c>
      <c r="H489" s="46" t="e">
        <f>IF(D489=#REF!,IF(C489=#REF!,Calcul_périodes!$AI$8,0))</f>
        <v>#REF!</v>
      </c>
      <c r="I489" s="46" t="e">
        <f>IF(D489=#REF!,IF(C489=#REF!,Calcul_périodes!$AI$16,0))</f>
        <v>#REF!</v>
      </c>
      <c r="J489" s="46" t="e">
        <f>IF(D489=#REF!,IF(C489=#REF!,Calcul_périodes!$AI$24,0))</f>
        <v>#REF!</v>
      </c>
      <c r="K489" s="46" t="e">
        <f t="shared" si="185"/>
        <v>#REF!</v>
      </c>
      <c r="L489" s="47" t="e">
        <f t="shared" si="170"/>
        <v>#REF!</v>
      </c>
      <c r="M489" s="37">
        <v>299</v>
      </c>
      <c r="N489" s="37">
        <v>310</v>
      </c>
      <c r="O489" s="48">
        <f t="shared" si="171"/>
        <v>1435.39</v>
      </c>
      <c r="P489" s="49">
        <v>5556.35</v>
      </c>
      <c r="Q489" s="38" t="s">
        <v>198</v>
      </c>
      <c r="R489" s="37" t="e">
        <f t="shared" si="172"/>
        <v>#REF!</v>
      </c>
      <c r="S489" s="37" t="e">
        <f t="shared" si="188"/>
        <v>#REF!</v>
      </c>
      <c r="T489" s="37" t="e">
        <f t="shared" si="173"/>
        <v>#REF!</v>
      </c>
      <c r="U489" s="37" t="e">
        <f t="shared" si="174"/>
        <v>#REF!</v>
      </c>
      <c r="V489" s="37" t="e">
        <f t="shared" si="175"/>
        <v>#REF!</v>
      </c>
      <c r="W489" s="37" t="e">
        <f t="shared" si="176"/>
        <v>#REF!</v>
      </c>
      <c r="X489" s="37" t="e">
        <f t="shared" si="177"/>
        <v>#REF!</v>
      </c>
      <c r="Y489" s="37" t="e">
        <f t="shared" si="178"/>
        <v>#REF!</v>
      </c>
      <c r="Z489" s="37" t="e">
        <f t="shared" si="179"/>
        <v>#REF!</v>
      </c>
      <c r="AR489" s="41">
        <f t="shared" si="180"/>
        <v>4.630291666666667</v>
      </c>
      <c r="AS489" s="42">
        <f t="shared" si="182"/>
        <v>587</v>
      </c>
      <c r="AT489" s="50">
        <f t="shared" si="181"/>
        <v>2717.98</v>
      </c>
      <c r="AU489" s="50"/>
      <c r="AV489" s="50"/>
      <c r="AW489" s="50"/>
      <c r="AX489" s="50"/>
      <c r="AY489" s="51"/>
    </row>
    <row r="490" spans="1:51" ht="15">
      <c r="A490" s="37">
        <v>2</v>
      </c>
      <c r="B490" s="37">
        <v>0</v>
      </c>
      <c r="C490" s="56" t="s">
        <v>218</v>
      </c>
      <c r="D490" s="37" t="s">
        <v>79</v>
      </c>
      <c r="E490" s="37" t="s">
        <v>23</v>
      </c>
      <c r="F490" s="46" t="e">
        <f>IF(#REF!="","",IF(C490=#REF!,A490*360+B490*30,""))</f>
        <v>#REF!</v>
      </c>
      <c r="G490" s="46" t="e">
        <f t="shared" si="189"/>
        <v>#REF!</v>
      </c>
      <c r="H490" s="46" t="e">
        <f>IF(D490=#REF!,IF(C490=#REF!,Calcul_périodes!$AI$8,0))</f>
        <v>#REF!</v>
      </c>
      <c r="I490" s="46" t="e">
        <f>IF(D490=#REF!,IF(C490=#REF!,Calcul_périodes!$AI$16,0))</f>
        <v>#REF!</v>
      </c>
      <c r="J490" s="46" t="e">
        <f>IF(D490=#REF!,IF(C490=#REF!,Calcul_périodes!$AI$24,0))</f>
        <v>#REF!</v>
      </c>
      <c r="K490" s="46" t="e">
        <f t="shared" si="185"/>
        <v>#REF!</v>
      </c>
      <c r="L490" s="47" t="e">
        <f t="shared" si="170"/>
        <v>#REF!</v>
      </c>
      <c r="M490" s="37">
        <v>303</v>
      </c>
      <c r="N490" s="37">
        <v>311</v>
      </c>
      <c r="O490" s="48">
        <f t="shared" si="171"/>
        <v>1440.02</v>
      </c>
      <c r="P490" s="49">
        <v>5556.35</v>
      </c>
      <c r="Q490" s="38" t="s">
        <v>199</v>
      </c>
      <c r="R490" s="37" t="e">
        <f t="shared" si="172"/>
        <v>#REF!</v>
      </c>
      <c r="S490" s="37" t="e">
        <f t="shared" si="188"/>
        <v>#REF!</v>
      </c>
      <c r="T490" s="37" t="e">
        <f t="shared" si="173"/>
        <v>#REF!</v>
      </c>
      <c r="U490" s="37" t="e">
        <f t="shared" si="174"/>
        <v>#REF!</v>
      </c>
      <c r="V490" s="37" t="e">
        <f t="shared" si="175"/>
        <v>#REF!</v>
      </c>
      <c r="W490" s="37" t="e">
        <f t="shared" si="176"/>
        <v>#REF!</v>
      </c>
      <c r="X490" s="37" t="e">
        <f t="shared" si="177"/>
        <v>#REF!</v>
      </c>
      <c r="Y490" s="37" t="e">
        <f t="shared" si="178"/>
        <v>#REF!</v>
      </c>
      <c r="Z490" s="37" t="e">
        <f t="shared" si="179"/>
        <v>#REF!</v>
      </c>
      <c r="AR490" s="41">
        <f t="shared" si="180"/>
        <v>4.630291666666667</v>
      </c>
      <c r="AS490" s="42">
        <f t="shared" si="182"/>
        <v>588</v>
      </c>
      <c r="AT490" s="50">
        <f t="shared" si="181"/>
        <v>2722.61</v>
      </c>
      <c r="AU490" s="50"/>
      <c r="AV490" s="50"/>
      <c r="AW490" s="50"/>
      <c r="AX490" s="50"/>
      <c r="AY490" s="51"/>
    </row>
    <row r="491" spans="1:51" ht="15">
      <c r="A491" s="37">
        <v>3</v>
      </c>
      <c r="B491" s="37">
        <v>0</v>
      </c>
      <c r="C491" s="56" t="s">
        <v>218</v>
      </c>
      <c r="D491" s="37" t="s">
        <v>79</v>
      </c>
      <c r="E491" s="37" t="s">
        <v>24</v>
      </c>
      <c r="F491" s="46" t="e">
        <f>IF(#REF!="","",IF(C491=#REF!,A491*360+B491*30,""))</f>
        <v>#REF!</v>
      </c>
      <c r="G491" s="46" t="e">
        <f t="shared" si="189"/>
        <v>#REF!</v>
      </c>
      <c r="H491" s="46" t="e">
        <f>IF(D491=#REF!,IF(C491=#REF!,Calcul_périodes!$AI$8,0))</f>
        <v>#REF!</v>
      </c>
      <c r="I491" s="46" t="e">
        <f>IF(D491=#REF!,IF(C491=#REF!,Calcul_périodes!$AI$16,0))</f>
        <v>#REF!</v>
      </c>
      <c r="J491" s="46" t="e">
        <f>IF(D491=#REF!,IF(C491=#REF!,Calcul_périodes!$AI$24,0))</f>
        <v>#REF!</v>
      </c>
      <c r="K491" s="46" t="e">
        <f t="shared" si="185"/>
        <v>#REF!</v>
      </c>
      <c r="L491" s="47" t="e">
        <f t="shared" si="170"/>
        <v>#REF!</v>
      </c>
      <c r="M491" s="37">
        <v>310</v>
      </c>
      <c r="N491" s="37">
        <v>312</v>
      </c>
      <c r="O491" s="48">
        <f t="shared" si="171"/>
        <v>1444.65</v>
      </c>
      <c r="P491" s="49">
        <v>5556.35</v>
      </c>
      <c r="Q491" s="38" t="s">
        <v>200</v>
      </c>
      <c r="R491" s="37" t="e">
        <f t="shared" si="172"/>
        <v>#REF!</v>
      </c>
      <c r="S491" s="37" t="e">
        <f t="shared" si="188"/>
        <v>#REF!</v>
      </c>
      <c r="T491" s="37" t="e">
        <f t="shared" si="173"/>
        <v>#REF!</v>
      </c>
      <c r="U491" s="37" t="e">
        <f t="shared" si="174"/>
        <v>#REF!</v>
      </c>
      <c r="V491" s="37" t="e">
        <f t="shared" si="175"/>
        <v>#REF!</v>
      </c>
      <c r="W491" s="37" t="e">
        <f t="shared" si="176"/>
        <v>#REF!</v>
      </c>
      <c r="X491" s="37" t="e">
        <f t="shared" si="177"/>
        <v>#REF!</v>
      </c>
      <c r="Y491" s="37" t="e">
        <f t="shared" si="178"/>
        <v>#REF!</v>
      </c>
      <c r="Z491" s="37" t="e">
        <f t="shared" si="179"/>
        <v>#REF!</v>
      </c>
      <c r="AR491" s="41">
        <f t="shared" si="180"/>
        <v>4.630291666666667</v>
      </c>
      <c r="AS491" s="42">
        <f t="shared" si="182"/>
        <v>589</v>
      </c>
      <c r="AT491" s="50">
        <f t="shared" si="181"/>
        <v>2727.24</v>
      </c>
      <c r="AU491" s="50"/>
      <c r="AV491" s="50"/>
      <c r="AW491" s="50"/>
      <c r="AX491" s="50"/>
      <c r="AY491" s="51"/>
    </row>
    <row r="492" spans="1:51" ht="15">
      <c r="A492" s="37">
        <v>3</v>
      </c>
      <c r="B492" s="37">
        <v>0</v>
      </c>
      <c r="C492" s="56" t="s">
        <v>218</v>
      </c>
      <c r="D492" s="37" t="s">
        <v>79</v>
      </c>
      <c r="E492" s="37" t="s">
        <v>25</v>
      </c>
      <c r="F492" s="46" t="e">
        <f>IF(#REF!="","",IF(C492=#REF!,A492*360+B492*30,""))</f>
        <v>#REF!</v>
      </c>
      <c r="G492" s="46" t="e">
        <f t="shared" si="189"/>
        <v>#REF!</v>
      </c>
      <c r="H492" s="46" t="e">
        <f>IF(D492=#REF!,IF(C492=#REF!,Calcul_périodes!$AI$8,0))</f>
        <v>#REF!</v>
      </c>
      <c r="I492" s="46" t="e">
        <f>IF(D492=#REF!,IF(C492=#REF!,Calcul_périodes!$AI$16,0))</f>
        <v>#REF!</v>
      </c>
      <c r="J492" s="46" t="e">
        <f>IF(D492=#REF!,IF(C492=#REF!,Calcul_périodes!$AI$24,0))</f>
        <v>#REF!</v>
      </c>
      <c r="K492" s="46" t="e">
        <f t="shared" si="185"/>
        <v>#REF!</v>
      </c>
      <c r="L492" s="47" t="e">
        <f t="shared" si="170"/>
        <v>#REF!</v>
      </c>
      <c r="M492" s="37">
        <v>318</v>
      </c>
      <c r="N492" s="37">
        <v>313</v>
      </c>
      <c r="O492" s="48">
        <f t="shared" si="171"/>
        <v>1449.28</v>
      </c>
      <c r="P492" s="49">
        <v>5556.35</v>
      </c>
      <c r="Q492" s="38" t="s">
        <v>201</v>
      </c>
      <c r="R492" s="37" t="e">
        <f t="shared" si="172"/>
        <v>#REF!</v>
      </c>
      <c r="S492" s="37" t="e">
        <f t="shared" si="188"/>
        <v>#REF!</v>
      </c>
      <c r="T492" s="37" t="e">
        <f t="shared" si="173"/>
        <v>#REF!</v>
      </c>
      <c r="U492" s="37" t="e">
        <f t="shared" si="174"/>
        <v>#REF!</v>
      </c>
      <c r="V492" s="37" t="e">
        <f t="shared" si="175"/>
        <v>#REF!</v>
      </c>
      <c r="W492" s="37" t="e">
        <f t="shared" si="176"/>
        <v>#REF!</v>
      </c>
      <c r="X492" s="37" t="e">
        <f t="shared" si="177"/>
        <v>#REF!</v>
      </c>
      <c r="Y492" s="37" t="e">
        <f t="shared" si="178"/>
        <v>#REF!</v>
      </c>
      <c r="Z492" s="37" t="e">
        <f t="shared" si="179"/>
        <v>#REF!</v>
      </c>
      <c r="AR492" s="41">
        <f t="shared" si="180"/>
        <v>4.630291666666667</v>
      </c>
      <c r="AS492" s="42">
        <f t="shared" si="182"/>
        <v>590</v>
      </c>
      <c r="AT492" s="50">
        <f t="shared" si="181"/>
        <v>2731.87</v>
      </c>
      <c r="AU492" s="50"/>
      <c r="AV492" s="50"/>
      <c r="AW492" s="50"/>
      <c r="AX492" s="50"/>
      <c r="AY492" s="51"/>
    </row>
    <row r="493" spans="1:51" ht="15">
      <c r="A493" s="37">
        <v>3</v>
      </c>
      <c r="B493" s="37">
        <v>0</v>
      </c>
      <c r="C493" s="56" t="s">
        <v>218</v>
      </c>
      <c r="D493" s="37" t="s">
        <v>79</v>
      </c>
      <c r="E493" s="37" t="s">
        <v>26</v>
      </c>
      <c r="F493" s="46" t="e">
        <f>IF(#REF!="","",IF(C493=#REF!,A493*360+B493*30,""))</f>
        <v>#REF!</v>
      </c>
      <c r="G493" s="46" t="e">
        <f t="shared" si="189"/>
        <v>#REF!</v>
      </c>
      <c r="H493" s="46" t="e">
        <f>IF(D493=#REF!,IF(C493=#REF!,Calcul_périodes!$AI$8,0))</f>
        <v>#REF!</v>
      </c>
      <c r="I493" s="46" t="e">
        <f>IF(D493=#REF!,IF(C493=#REF!,Calcul_périodes!$AI$16,0))</f>
        <v>#REF!</v>
      </c>
      <c r="J493" s="46" t="e">
        <f>IF(D493=#REF!,IF(C493=#REF!,Calcul_périodes!$AI$24,0))</f>
        <v>#REF!</v>
      </c>
      <c r="K493" s="46" t="e">
        <f t="shared" si="185"/>
        <v>#REF!</v>
      </c>
      <c r="L493" s="47" t="e">
        <f t="shared" si="170"/>
        <v>#REF!</v>
      </c>
      <c r="M493" s="37">
        <v>328</v>
      </c>
      <c r="N493" s="37">
        <v>315</v>
      </c>
      <c r="O493" s="48">
        <f t="shared" si="171"/>
        <v>1458.54</v>
      </c>
      <c r="P493" s="49">
        <v>5556.35</v>
      </c>
      <c r="Q493" s="38" t="s">
        <v>202</v>
      </c>
      <c r="R493" s="37" t="e">
        <f t="shared" si="172"/>
        <v>#REF!</v>
      </c>
      <c r="S493" s="37" t="e">
        <f t="shared" si="188"/>
        <v>#REF!</v>
      </c>
      <c r="T493" s="37" t="e">
        <f t="shared" si="173"/>
        <v>#REF!</v>
      </c>
      <c r="U493" s="37" t="e">
        <f t="shared" si="174"/>
        <v>#REF!</v>
      </c>
      <c r="V493" s="37" t="e">
        <f t="shared" si="175"/>
        <v>#REF!</v>
      </c>
      <c r="W493" s="37" t="e">
        <f t="shared" si="176"/>
        <v>#REF!</v>
      </c>
      <c r="X493" s="37" t="e">
        <f t="shared" si="177"/>
        <v>#REF!</v>
      </c>
      <c r="Y493" s="37" t="e">
        <f t="shared" si="178"/>
        <v>#REF!</v>
      </c>
      <c r="Z493" s="37" t="e">
        <f t="shared" si="179"/>
        <v>#REF!</v>
      </c>
      <c r="AR493" s="41">
        <f t="shared" si="180"/>
        <v>4.630291666666667</v>
      </c>
      <c r="AS493" s="42">
        <f t="shared" si="182"/>
        <v>591</v>
      </c>
      <c r="AT493" s="50">
        <f t="shared" si="181"/>
        <v>2736.5</v>
      </c>
      <c r="AU493" s="50"/>
      <c r="AV493" s="50"/>
      <c r="AW493" s="50"/>
      <c r="AX493" s="50"/>
      <c r="AY493" s="51"/>
    </row>
    <row r="494" spans="1:51" ht="15">
      <c r="A494" s="37">
        <v>4</v>
      </c>
      <c r="B494" s="37">
        <v>0</v>
      </c>
      <c r="C494" s="56" t="s">
        <v>218</v>
      </c>
      <c r="D494" s="37" t="s">
        <v>79</v>
      </c>
      <c r="E494" s="37" t="s">
        <v>27</v>
      </c>
      <c r="F494" s="46" t="e">
        <f>IF(#REF!="","",IF(C494=#REF!,A494*360+B494*30,""))</f>
        <v>#REF!</v>
      </c>
      <c r="G494" s="46" t="e">
        <f t="shared" si="189"/>
        <v>#REF!</v>
      </c>
      <c r="H494" s="46" t="e">
        <f>IF(D494=#REF!,IF(C494=#REF!,Calcul_périodes!$AI$8,0))</f>
        <v>#REF!</v>
      </c>
      <c r="I494" s="46" t="e">
        <f>IF(D494=#REF!,IF(C494=#REF!,Calcul_périodes!$AI$16,0))</f>
        <v>#REF!</v>
      </c>
      <c r="J494" s="46" t="e">
        <f>IF(D494=#REF!,IF(C494=#REF!,Calcul_périodes!$AI$24,0))</f>
        <v>#REF!</v>
      </c>
      <c r="K494" s="46" t="e">
        <f t="shared" si="185"/>
        <v>#REF!</v>
      </c>
      <c r="L494" s="47" t="e">
        <f t="shared" si="170"/>
        <v>#REF!</v>
      </c>
      <c r="M494" s="37">
        <v>337</v>
      </c>
      <c r="N494" s="37">
        <v>319</v>
      </c>
      <c r="O494" s="48">
        <f t="shared" si="171"/>
        <v>1477.06</v>
      </c>
      <c r="P494" s="49">
        <v>5556.35</v>
      </c>
      <c r="Q494" s="38" t="s">
        <v>203</v>
      </c>
      <c r="R494" s="37" t="e">
        <f t="shared" si="172"/>
        <v>#REF!</v>
      </c>
      <c r="S494" s="37" t="e">
        <f t="shared" si="188"/>
        <v>#REF!</v>
      </c>
      <c r="T494" s="37" t="e">
        <f t="shared" si="173"/>
        <v>#REF!</v>
      </c>
      <c r="U494" s="37" t="e">
        <f t="shared" si="174"/>
        <v>#REF!</v>
      </c>
      <c r="V494" s="37" t="e">
        <f t="shared" si="175"/>
        <v>#REF!</v>
      </c>
      <c r="W494" s="37" t="e">
        <f t="shared" si="176"/>
        <v>#REF!</v>
      </c>
      <c r="X494" s="37" t="e">
        <f t="shared" si="177"/>
        <v>#REF!</v>
      </c>
      <c r="Y494" s="37" t="e">
        <f t="shared" si="178"/>
        <v>#REF!</v>
      </c>
      <c r="Z494" s="37" t="e">
        <f t="shared" si="179"/>
        <v>#REF!</v>
      </c>
      <c r="AR494" s="41">
        <f t="shared" si="180"/>
        <v>4.630291666666667</v>
      </c>
      <c r="AS494" s="42">
        <f t="shared" si="182"/>
        <v>592</v>
      </c>
      <c r="AT494" s="50">
        <f t="shared" si="181"/>
        <v>2741.13</v>
      </c>
      <c r="AU494" s="50"/>
      <c r="AV494" s="50"/>
      <c r="AW494" s="50"/>
      <c r="AX494" s="50"/>
      <c r="AY494" s="51"/>
    </row>
    <row r="495" spans="1:51" ht="15">
      <c r="A495" s="37">
        <v>4</v>
      </c>
      <c r="B495" s="37">
        <v>0</v>
      </c>
      <c r="C495" s="56" t="s">
        <v>218</v>
      </c>
      <c r="D495" s="37" t="s">
        <v>79</v>
      </c>
      <c r="E495" s="37" t="s">
        <v>28</v>
      </c>
      <c r="F495" s="46" t="e">
        <f>IF(#REF!="","",IF(C495=#REF!,A495*360+B495*30,""))</f>
        <v>#REF!</v>
      </c>
      <c r="G495" s="46" t="e">
        <f t="shared" si="189"/>
        <v>#REF!</v>
      </c>
      <c r="H495" s="46" t="e">
        <f>IF(D495=#REF!,IF(C495=#REF!,Calcul_périodes!$AI$8,0))</f>
        <v>#REF!</v>
      </c>
      <c r="I495" s="46" t="e">
        <f>IF(D495=#REF!,IF(C495=#REF!,Calcul_périodes!$AI$16,0))</f>
        <v>#REF!</v>
      </c>
      <c r="J495" s="46" t="e">
        <f>IF(D495=#REF!,IF(C495=#REF!,Calcul_périodes!$AI$24,0))</f>
        <v>#REF!</v>
      </c>
      <c r="K495" s="46" t="e">
        <f t="shared" si="185"/>
        <v>#REF!</v>
      </c>
      <c r="L495" s="47" t="e">
        <f t="shared" si="170"/>
        <v>#REF!</v>
      </c>
      <c r="M495" s="37">
        <v>348</v>
      </c>
      <c r="N495" s="37">
        <v>326</v>
      </c>
      <c r="O495" s="48">
        <f t="shared" si="171"/>
        <v>1509.47</v>
      </c>
      <c r="P495" s="49">
        <v>5556.35</v>
      </c>
      <c r="Q495" s="38" t="s">
        <v>204</v>
      </c>
      <c r="R495" s="37" t="e">
        <f t="shared" si="172"/>
        <v>#REF!</v>
      </c>
      <c r="S495" s="37" t="e">
        <f t="shared" si="188"/>
        <v>#REF!</v>
      </c>
      <c r="T495" s="37" t="e">
        <f t="shared" si="173"/>
        <v>#REF!</v>
      </c>
      <c r="U495" s="37" t="e">
        <f t="shared" si="174"/>
        <v>#REF!</v>
      </c>
      <c r="V495" s="37" t="e">
        <f t="shared" si="175"/>
        <v>#REF!</v>
      </c>
      <c r="W495" s="37" t="e">
        <f t="shared" si="176"/>
        <v>#REF!</v>
      </c>
      <c r="X495" s="37" t="e">
        <f t="shared" si="177"/>
        <v>#REF!</v>
      </c>
      <c r="Y495" s="37" t="e">
        <f t="shared" si="178"/>
        <v>#REF!</v>
      </c>
      <c r="Z495" s="37" t="e">
        <f t="shared" si="179"/>
        <v>#REF!</v>
      </c>
      <c r="AR495" s="41">
        <f t="shared" si="180"/>
        <v>4.630291666666667</v>
      </c>
      <c r="AS495" s="42">
        <f t="shared" si="182"/>
        <v>593</v>
      </c>
      <c r="AT495" s="50">
        <f t="shared" si="181"/>
        <v>2745.76</v>
      </c>
      <c r="AU495" s="50"/>
      <c r="AV495" s="50"/>
      <c r="AW495" s="50"/>
      <c r="AX495" s="50"/>
      <c r="AY495" s="51"/>
    </row>
    <row r="496" spans="1:51" ht="15">
      <c r="A496" s="37">
        <v>4</v>
      </c>
      <c r="B496" s="37">
        <v>0</v>
      </c>
      <c r="C496" s="56" t="s">
        <v>218</v>
      </c>
      <c r="D496" s="37" t="s">
        <v>79</v>
      </c>
      <c r="E496" s="37" t="s">
        <v>29</v>
      </c>
      <c r="F496" s="46" t="e">
        <f>IF(#REF!="","",IF(C496=#REF!,A496*360+B496*30,""))</f>
        <v>#REF!</v>
      </c>
      <c r="G496" s="46" t="e">
        <f t="shared" si="189"/>
        <v>#REF!</v>
      </c>
      <c r="H496" s="46" t="e">
        <f>IF(D496=#REF!,IF(C496=#REF!,Calcul_périodes!$AI$8,0))</f>
        <v>#REF!</v>
      </c>
      <c r="I496" s="46" t="e">
        <f>IF(D496=#REF!,IF(C496=#REF!,Calcul_périodes!$AI$16,0))</f>
        <v>#REF!</v>
      </c>
      <c r="J496" s="46" t="e">
        <f>IF(D496=#REF!,IF(C496=#REF!,Calcul_périodes!$AI$24,0))</f>
        <v>#REF!</v>
      </c>
      <c r="K496" s="46" t="e">
        <f t="shared" si="185"/>
        <v>#REF!</v>
      </c>
      <c r="L496" s="47" t="e">
        <f t="shared" si="170"/>
        <v>#REF!</v>
      </c>
      <c r="M496" s="37">
        <v>364</v>
      </c>
      <c r="N496" s="37">
        <v>338</v>
      </c>
      <c r="O496" s="48">
        <f t="shared" si="171"/>
        <v>1565.03</v>
      </c>
      <c r="P496" s="49">
        <v>5556.35</v>
      </c>
      <c r="Q496" s="38" t="s">
        <v>205</v>
      </c>
      <c r="R496" s="37" t="e">
        <f t="shared" si="172"/>
        <v>#REF!</v>
      </c>
      <c r="S496" s="37" t="e">
        <f t="shared" si="188"/>
        <v>#REF!</v>
      </c>
      <c r="T496" s="37" t="e">
        <f t="shared" si="173"/>
        <v>#REF!</v>
      </c>
      <c r="U496" s="37" t="e">
        <f t="shared" si="174"/>
        <v>#REF!</v>
      </c>
      <c r="V496" s="37" t="e">
        <f t="shared" si="175"/>
        <v>#REF!</v>
      </c>
      <c r="W496" s="37" t="e">
        <f t="shared" si="176"/>
        <v>#REF!</v>
      </c>
      <c r="X496" s="37" t="e">
        <f t="shared" si="177"/>
        <v>#REF!</v>
      </c>
      <c r="Y496" s="37" t="e">
        <f t="shared" si="178"/>
        <v>#REF!</v>
      </c>
      <c r="Z496" s="37" t="e">
        <f t="shared" si="179"/>
        <v>#REF!</v>
      </c>
      <c r="AR496" s="41">
        <f t="shared" si="180"/>
        <v>4.630291666666667</v>
      </c>
      <c r="AS496" s="42">
        <f t="shared" si="182"/>
        <v>594</v>
      </c>
      <c r="AT496" s="50">
        <f t="shared" si="181"/>
        <v>2750.39</v>
      </c>
      <c r="AU496" s="50"/>
      <c r="AV496" s="50"/>
      <c r="AW496" s="50"/>
      <c r="AX496" s="50"/>
      <c r="AY496" s="51"/>
    </row>
    <row r="497" spans="1:51" ht="15">
      <c r="A497" s="37">
        <v>4</v>
      </c>
      <c r="B497" s="37">
        <v>0</v>
      </c>
      <c r="C497" s="56" t="s">
        <v>218</v>
      </c>
      <c r="D497" s="37" t="s">
        <v>79</v>
      </c>
      <c r="E497" s="37" t="s">
        <v>30</v>
      </c>
      <c r="F497" s="46" t="e">
        <f>IF(#REF!="","",IF(C497=#REF!,A497*360+B497*30,""))</f>
        <v>#REF!</v>
      </c>
      <c r="G497" s="46" t="e">
        <f t="shared" si="189"/>
        <v>#REF!</v>
      </c>
      <c r="H497" s="46" t="e">
        <f>IF(D497=#REF!,IF(C497=#REF!,Calcul_périodes!$AI$8,0))</f>
        <v>#REF!</v>
      </c>
      <c r="I497" s="46" t="e">
        <f>IF(D497=#REF!,IF(C497=#REF!,Calcul_périodes!$AI$16,0))</f>
        <v>#REF!</v>
      </c>
      <c r="J497" s="46" t="e">
        <f>IF(D497=#REF!,IF(C497=#REF!,Calcul_périodes!$AI$24,0))</f>
        <v>#REF!</v>
      </c>
      <c r="K497" s="46" t="e">
        <f t="shared" si="185"/>
        <v>#REF!</v>
      </c>
      <c r="L497" s="47" t="e">
        <f t="shared" si="170"/>
        <v>#REF!</v>
      </c>
      <c r="M497" s="37">
        <v>388</v>
      </c>
      <c r="N497" s="37">
        <v>355</v>
      </c>
      <c r="O497" s="48">
        <f t="shared" si="171"/>
        <v>1643.75</v>
      </c>
      <c r="P497" s="49">
        <v>5556.35</v>
      </c>
      <c r="Q497" s="38" t="s">
        <v>206</v>
      </c>
      <c r="R497" s="37" t="e">
        <f t="shared" si="172"/>
        <v>#REF!</v>
      </c>
      <c r="S497" s="37" t="e">
        <f t="shared" si="188"/>
        <v>#REF!</v>
      </c>
      <c r="T497" s="37" t="e">
        <f t="shared" si="173"/>
        <v>#REF!</v>
      </c>
      <c r="U497" s="37" t="e">
        <f t="shared" si="174"/>
        <v>#REF!</v>
      </c>
      <c r="V497" s="37" t="e">
        <f t="shared" si="175"/>
        <v>#REF!</v>
      </c>
      <c r="W497" s="37" t="e">
        <f t="shared" si="176"/>
        <v>#REF!</v>
      </c>
      <c r="X497" s="37" t="e">
        <f t="shared" si="177"/>
        <v>#REF!</v>
      </c>
      <c r="Y497" s="37" t="e">
        <f t="shared" si="178"/>
        <v>#REF!</v>
      </c>
      <c r="Z497" s="37" t="e">
        <f t="shared" si="179"/>
        <v>#REF!</v>
      </c>
      <c r="AR497" s="41">
        <f t="shared" si="180"/>
        <v>4.630291666666667</v>
      </c>
      <c r="AS497" s="42">
        <f t="shared" si="182"/>
        <v>595</v>
      </c>
      <c r="AT497" s="50">
        <f t="shared" si="181"/>
        <v>2755.02</v>
      </c>
      <c r="AU497" s="50"/>
      <c r="AV497" s="50"/>
      <c r="AW497" s="50"/>
      <c r="AX497" s="50"/>
      <c r="AY497" s="51"/>
    </row>
    <row r="498" spans="44:51" ht="15">
      <c r="AR498" s="41">
        <f t="shared" si="180"/>
        <v>4.630291666666667</v>
      </c>
      <c r="AS498" s="42">
        <f t="shared" si="182"/>
        <v>596</v>
      </c>
      <c r="AT498" s="50">
        <f t="shared" si="181"/>
        <v>2759.65</v>
      </c>
      <c r="AU498" s="50"/>
      <c r="AV498" s="50"/>
      <c r="AW498" s="50"/>
      <c r="AX498" s="50"/>
      <c r="AY498" s="51"/>
    </row>
    <row r="499" spans="44:51" ht="15">
      <c r="AR499" s="41">
        <f t="shared" si="180"/>
        <v>4.630291666666667</v>
      </c>
      <c r="AS499" s="42">
        <f t="shared" si="182"/>
        <v>597</v>
      </c>
      <c r="AT499" s="50">
        <f t="shared" si="181"/>
        <v>2764.28</v>
      </c>
      <c r="AU499" s="50"/>
      <c r="AV499" s="50"/>
      <c r="AW499" s="50"/>
      <c r="AX499" s="50"/>
      <c r="AY499" s="51"/>
    </row>
    <row r="500" spans="44:51" ht="15">
      <c r="AR500" s="41">
        <f t="shared" si="180"/>
        <v>4.630291666666667</v>
      </c>
      <c r="AS500" s="42">
        <f t="shared" si="182"/>
        <v>598</v>
      </c>
      <c r="AT500" s="50">
        <f t="shared" si="181"/>
        <v>2768.91</v>
      </c>
      <c r="AU500" s="50"/>
      <c r="AV500" s="50"/>
      <c r="AW500" s="50"/>
      <c r="AX500" s="50"/>
      <c r="AY500" s="51"/>
    </row>
    <row r="501" spans="44:51" ht="15">
      <c r="AR501" s="41">
        <f t="shared" si="180"/>
        <v>4.630291666666667</v>
      </c>
      <c r="AS501" s="42">
        <f t="shared" si="182"/>
        <v>599</v>
      </c>
      <c r="AT501" s="50">
        <f t="shared" si="181"/>
        <v>2773.54</v>
      </c>
      <c r="AU501" s="50"/>
      <c r="AV501" s="50"/>
      <c r="AW501" s="50"/>
      <c r="AX501" s="50"/>
      <c r="AY501" s="51"/>
    </row>
    <row r="502" spans="44:51" ht="15">
      <c r="AR502" s="41">
        <f t="shared" si="180"/>
        <v>4.630291666666667</v>
      </c>
      <c r="AS502" s="42">
        <f t="shared" si="182"/>
        <v>600</v>
      </c>
      <c r="AT502" s="50">
        <f t="shared" si="181"/>
        <v>2778.17</v>
      </c>
      <c r="AU502" s="50"/>
      <c r="AV502" s="50"/>
      <c r="AW502" s="50"/>
      <c r="AX502" s="50"/>
      <c r="AY502" s="51"/>
    </row>
    <row r="503" spans="44:51" ht="15">
      <c r="AR503" s="41">
        <f t="shared" si="180"/>
        <v>4.630291666666667</v>
      </c>
      <c r="AS503" s="42">
        <f t="shared" si="182"/>
        <v>601</v>
      </c>
      <c r="AT503" s="50">
        <f t="shared" si="181"/>
        <v>2782.8</v>
      </c>
      <c r="AU503" s="50"/>
      <c r="AV503" s="50"/>
      <c r="AW503" s="50"/>
      <c r="AX503" s="50"/>
      <c r="AY503" s="51"/>
    </row>
    <row r="504" spans="44:51" ht="15">
      <c r="AR504" s="41">
        <f t="shared" si="180"/>
        <v>4.630291666666667</v>
      </c>
      <c r="AS504" s="42">
        <f t="shared" si="182"/>
        <v>602</v>
      </c>
      <c r="AT504" s="50">
        <f t="shared" si="181"/>
        <v>2787.43</v>
      </c>
      <c r="AU504" s="50"/>
      <c r="AV504" s="50"/>
      <c r="AW504" s="50"/>
      <c r="AX504" s="50"/>
      <c r="AY504" s="51"/>
    </row>
    <row r="505" spans="44:51" ht="15">
      <c r="AR505" s="41">
        <f t="shared" si="180"/>
        <v>4.630291666666667</v>
      </c>
      <c r="AS505" s="42">
        <f t="shared" si="182"/>
        <v>603</v>
      </c>
      <c r="AT505" s="50">
        <f t="shared" si="181"/>
        <v>2792.06</v>
      </c>
      <c r="AU505" s="50"/>
      <c r="AV505" s="50"/>
      <c r="AW505" s="50"/>
      <c r="AX505" s="50"/>
      <c r="AY505" s="51"/>
    </row>
    <row r="506" spans="44:51" ht="15">
      <c r="AR506" s="41">
        <f t="shared" si="180"/>
        <v>4.630291666666667</v>
      </c>
      <c r="AS506" s="42">
        <f t="shared" si="182"/>
        <v>604</v>
      </c>
      <c r="AT506" s="50">
        <f t="shared" si="181"/>
        <v>2796.69</v>
      </c>
      <c r="AU506" s="50"/>
      <c r="AV506" s="50"/>
      <c r="AW506" s="50"/>
      <c r="AX506" s="50"/>
      <c r="AY506" s="51"/>
    </row>
    <row r="507" spans="44:51" ht="15">
      <c r="AR507" s="41">
        <f t="shared" si="180"/>
        <v>4.630291666666667</v>
      </c>
      <c r="AS507" s="42">
        <f t="shared" si="182"/>
        <v>605</v>
      </c>
      <c r="AT507" s="50">
        <f t="shared" si="181"/>
        <v>2801.32</v>
      </c>
      <c r="AU507" s="50"/>
      <c r="AV507" s="50"/>
      <c r="AW507" s="50"/>
      <c r="AX507" s="50"/>
      <c r="AY507" s="51"/>
    </row>
    <row r="508" spans="44:51" ht="15">
      <c r="AR508" s="41">
        <f t="shared" si="180"/>
        <v>4.630291666666667</v>
      </c>
      <c r="AS508" s="42">
        <f t="shared" si="182"/>
        <v>606</v>
      </c>
      <c r="AT508" s="50">
        <f t="shared" si="181"/>
        <v>2805.95</v>
      </c>
      <c r="AU508" s="50"/>
      <c r="AV508" s="50"/>
      <c r="AW508" s="50"/>
      <c r="AX508" s="50"/>
      <c r="AY508" s="51"/>
    </row>
    <row r="509" spans="44:51" ht="15">
      <c r="AR509" s="41">
        <f t="shared" si="180"/>
        <v>4.630291666666667</v>
      </c>
      <c r="AS509" s="42">
        <f t="shared" si="182"/>
        <v>607</v>
      </c>
      <c r="AT509" s="50">
        <f t="shared" si="181"/>
        <v>2810.58</v>
      </c>
      <c r="AU509" s="50"/>
      <c r="AV509" s="50"/>
      <c r="AW509" s="50"/>
      <c r="AX509" s="50"/>
      <c r="AY509" s="51"/>
    </row>
    <row r="510" spans="44:51" ht="15">
      <c r="AR510" s="41">
        <f t="shared" si="180"/>
        <v>4.630291666666667</v>
      </c>
      <c r="AS510" s="42">
        <f t="shared" si="182"/>
        <v>608</v>
      </c>
      <c r="AT510" s="50">
        <f t="shared" si="181"/>
        <v>2815.21</v>
      </c>
      <c r="AU510" s="50"/>
      <c r="AV510" s="50"/>
      <c r="AW510" s="50"/>
      <c r="AX510" s="50"/>
      <c r="AY510" s="51"/>
    </row>
    <row r="511" spans="44:51" ht="15">
      <c r="AR511" s="41">
        <f t="shared" si="180"/>
        <v>4.630291666666667</v>
      </c>
      <c r="AS511" s="42">
        <f t="shared" si="182"/>
        <v>609</v>
      </c>
      <c r="AT511" s="50">
        <f t="shared" si="181"/>
        <v>2819.84</v>
      </c>
      <c r="AU511" s="50"/>
      <c r="AV511" s="50"/>
      <c r="AW511" s="50"/>
      <c r="AX511" s="50"/>
      <c r="AY511" s="51"/>
    </row>
    <row r="512" spans="44:51" ht="15">
      <c r="AR512" s="41">
        <f t="shared" si="180"/>
        <v>4.630291666666667</v>
      </c>
      <c r="AS512" s="42">
        <f t="shared" si="182"/>
        <v>610</v>
      </c>
      <c r="AT512" s="50">
        <f t="shared" si="181"/>
        <v>2824.47</v>
      </c>
      <c r="AU512" s="50"/>
      <c r="AV512" s="50"/>
      <c r="AW512" s="50"/>
      <c r="AX512" s="50"/>
      <c r="AY512" s="51"/>
    </row>
    <row r="513" spans="44:51" ht="15">
      <c r="AR513" s="41">
        <f t="shared" si="180"/>
        <v>4.630291666666667</v>
      </c>
      <c r="AS513" s="42">
        <f t="shared" si="182"/>
        <v>611</v>
      </c>
      <c r="AT513" s="50">
        <f t="shared" si="181"/>
        <v>2829.1</v>
      </c>
      <c r="AU513" s="50"/>
      <c r="AV513" s="50"/>
      <c r="AW513" s="50"/>
      <c r="AX513" s="50"/>
      <c r="AY513" s="51"/>
    </row>
    <row r="514" spans="44:51" ht="15">
      <c r="AR514" s="41">
        <f t="shared" si="180"/>
        <v>4.630291666666667</v>
      </c>
      <c r="AS514" s="42">
        <f t="shared" si="182"/>
        <v>612</v>
      </c>
      <c r="AT514" s="50">
        <f t="shared" si="181"/>
        <v>2833.73</v>
      </c>
      <c r="AU514" s="50"/>
      <c r="AV514" s="50"/>
      <c r="AW514" s="50"/>
      <c r="AX514" s="50"/>
      <c r="AY514" s="51"/>
    </row>
    <row r="515" spans="44:51" ht="15">
      <c r="AR515" s="41">
        <f aca="true" t="shared" si="190" ref="AR515:AR578">5556.35/12/100</f>
        <v>4.630291666666667</v>
      </c>
      <c r="AS515" s="42">
        <f t="shared" si="182"/>
        <v>613</v>
      </c>
      <c r="AT515" s="50">
        <f aca="true" t="shared" si="191" ref="AT515:AT578">ROUNDDOWN(AS515*AR515,2)</f>
        <v>2838.36</v>
      </c>
      <c r="AU515" s="50"/>
      <c r="AV515" s="50"/>
      <c r="AW515" s="50"/>
      <c r="AX515" s="50"/>
      <c r="AY515" s="51"/>
    </row>
    <row r="516" spans="44:51" ht="15">
      <c r="AR516" s="41">
        <f t="shared" si="190"/>
        <v>4.630291666666667</v>
      </c>
      <c r="AS516" s="42">
        <f aca="true" t="shared" si="192" ref="AS516:AS579">AS515+1</f>
        <v>614</v>
      </c>
      <c r="AT516" s="50">
        <f t="shared" si="191"/>
        <v>2842.99</v>
      </c>
      <c r="AU516" s="50"/>
      <c r="AV516" s="50"/>
      <c r="AW516" s="50"/>
      <c r="AX516" s="50"/>
      <c r="AY516" s="51"/>
    </row>
    <row r="517" spans="44:51" ht="15">
      <c r="AR517" s="41">
        <f t="shared" si="190"/>
        <v>4.630291666666667</v>
      </c>
      <c r="AS517" s="42">
        <f t="shared" si="192"/>
        <v>615</v>
      </c>
      <c r="AT517" s="50">
        <f t="shared" si="191"/>
        <v>2847.62</v>
      </c>
      <c r="AU517" s="50"/>
      <c r="AV517" s="50"/>
      <c r="AW517" s="50"/>
      <c r="AX517" s="50"/>
      <c r="AY517" s="51"/>
    </row>
    <row r="518" spans="44:51" ht="15">
      <c r="AR518" s="41">
        <f t="shared" si="190"/>
        <v>4.630291666666667</v>
      </c>
      <c r="AS518" s="42">
        <f t="shared" si="192"/>
        <v>616</v>
      </c>
      <c r="AT518" s="50">
        <f t="shared" si="191"/>
        <v>2852.25</v>
      </c>
      <c r="AU518" s="50"/>
      <c r="AV518" s="50"/>
      <c r="AW518" s="50"/>
      <c r="AX518" s="50"/>
      <c r="AY518" s="51"/>
    </row>
    <row r="519" spans="44:51" ht="15">
      <c r="AR519" s="41">
        <f t="shared" si="190"/>
        <v>4.630291666666667</v>
      </c>
      <c r="AS519" s="42">
        <f t="shared" si="192"/>
        <v>617</v>
      </c>
      <c r="AT519" s="50">
        <f t="shared" si="191"/>
        <v>2856.88</v>
      </c>
      <c r="AU519" s="50"/>
      <c r="AV519" s="50"/>
      <c r="AW519" s="50"/>
      <c r="AX519" s="50"/>
      <c r="AY519" s="51"/>
    </row>
    <row r="520" spans="44:51" ht="15">
      <c r="AR520" s="41">
        <f t="shared" si="190"/>
        <v>4.630291666666667</v>
      </c>
      <c r="AS520" s="42">
        <f t="shared" si="192"/>
        <v>618</v>
      </c>
      <c r="AT520" s="50">
        <f t="shared" si="191"/>
        <v>2861.52</v>
      </c>
      <c r="AU520" s="50"/>
      <c r="AV520" s="50"/>
      <c r="AW520" s="50"/>
      <c r="AX520" s="50"/>
      <c r="AY520" s="51"/>
    </row>
    <row r="521" spans="44:51" ht="15">
      <c r="AR521" s="41">
        <f t="shared" si="190"/>
        <v>4.630291666666667</v>
      </c>
      <c r="AS521" s="42">
        <f t="shared" si="192"/>
        <v>619</v>
      </c>
      <c r="AT521" s="50">
        <f t="shared" si="191"/>
        <v>2866.15</v>
      </c>
      <c r="AU521" s="50"/>
      <c r="AV521" s="50"/>
      <c r="AW521" s="50"/>
      <c r="AX521" s="50"/>
      <c r="AY521" s="51"/>
    </row>
    <row r="522" spans="44:51" ht="15">
      <c r="AR522" s="41">
        <f t="shared" si="190"/>
        <v>4.630291666666667</v>
      </c>
      <c r="AS522" s="42">
        <f t="shared" si="192"/>
        <v>620</v>
      </c>
      <c r="AT522" s="50">
        <f t="shared" si="191"/>
        <v>2870.78</v>
      </c>
      <c r="AU522" s="50"/>
      <c r="AV522" s="50"/>
      <c r="AW522" s="50"/>
      <c r="AX522" s="50"/>
      <c r="AY522" s="51"/>
    </row>
    <row r="523" spans="44:51" ht="15">
      <c r="AR523" s="41">
        <f t="shared" si="190"/>
        <v>4.630291666666667</v>
      </c>
      <c r="AS523" s="42">
        <f t="shared" si="192"/>
        <v>621</v>
      </c>
      <c r="AT523" s="50">
        <f t="shared" si="191"/>
        <v>2875.41</v>
      </c>
      <c r="AU523" s="50"/>
      <c r="AV523" s="50"/>
      <c r="AW523" s="50"/>
      <c r="AX523" s="50"/>
      <c r="AY523" s="51"/>
    </row>
    <row r="524" spans="44:51" ht="15">
      <c r="AR524" s="41">
        <f t="shared" si="190"/>
        <v>4.630291666666667</v>
      </c>
      <c r="AS524" s="42">
        <f t="shared" si="192"/>
        <v>622</v>
      </c>
      <c r="AT524" s="50">
        <f t="shared" si="191"/>
        <v>2880.04</v>
      </c>
      <c r="AU524" s="50"/>
      <c r="AV524" s="50"/>
      <c r="AW524" s="50"/>
      <c r="AX524" s="50"/>
      <c r="AY524" s="51"/>
    </row>
    <row r="525" spans="44:51" ht="15">
      <c r="AR525" s="41">
        <f t="shared" si="190"/>
        <v>4.630291666666667</v>
      </c>
      <c r="AS525" s="42">
        <f t="shared" si="192"/>
        <v>623</v>
      </c>
      <c r="AT525" s="50">
        <f t="shared" si="191"/>
        <v>2884.67</v>
      </c>
      <c r="AU525" s="50"/>
      <c r="AV525" s="50"/>
      <c r="AW525" s="50"/>
      <c r="AX525" s="50"/>
      <c r="AY525" s="51"/>
    </row>
    <row r="526" spans="44:51" ht="15">
      <c r="AR526" s="41">
        <f t="shared" si="190"/>
        <v>4.630291666666667</v>
      </c>
      <c r="AS526" s="42">
        <f t="shared" si="192"/>
        <v>624</v>
      </c>
      <c r="AT526" s="50">
        <f t="shared" si="191"/>
        <v>2889.3</v>
      </c>
      <c r="AU526" s="50"/>
      <c r="AV526" s="50"/>
      <c r="AW526" s="50"/>
      <c r="AX526" s="50"/>
      <c r="AY526" s="51"/>
    </row>
    <row r="527" spans="44:51" ht="15">
      <c r="AR527" s="41">
        <f t="shared" si="190"/>
        <v>4.630291666666667</v>
      </c>
      <c r="AS527" s="42">
        <f t="shared" si="192"/>
        <v>625</v>
      </c>
      <c r="AT527" s="50">
        <f t="shared" si="191"/>
        <v>2893.93</v>
      </c>
      <c r="AU527" s="50"/>
      <c r="AV527" s="50"/>
      <c r="AW527" s="50"/>
      <c r="AX527" s="50"/>
      <c r="AY527" s="51"/>
    </row>
    <row r="528" spans="44:51" ht="15">
      <c r="AR528" s="41">
        <f t="shared" si="190"/>
        <v>4.630291666666667</v>
      </c>
      <c r="AS528" s="42">
        <f t="shared" si="192"/>
        <v>626</v>
      </c>
      <c r="AT528" s="50">
        <f t="shared" si="191"/>
        <v>2898.56</v>
      </c>
      <c r="AU528" s="50"/>
      <c r="AV528" s="50"/>
      <c r="AW528" s="50"/>
      <c r="AX528" s="50"/>
      <c r="AY528" s="51"/>
    </row>
    <row r="529" spans="44:51" ht="15">
      <c r="AR529" s="41">
        <f t="shared" si="190"/>
        <v>4.630291666666667</v>
      </c>
      <c r="AS529" s="42">
        <f t="shared" si="192"/>
        <v>627</v>
      </c>
      <c r="AT529" s="50">
        <f t="shared" si="191"/>
        <v>2903.19</v>
      </c>
      <c r="AU529" s="50"/>
      <c r="AV529" s="50"/>
      <c r="AW529" s="50"/>
      <c r="AX529" s="50"/>
      <c r="AY529" s="51"/>
    </row>
    <row r="530" spans="44:51" ht="15">
      <c r="AR530" s="41">
        <f t="shared" si="190"/>
        <v>4.630291666666667</v>
      </c>
      <c r="AS530" s="42">
        <f t="shared" si="192"/>
        <v>628</v>
      </c>
      <c r="AT530" s="50">
        <f t="shared" si="191"/>
        <v>2907.82</v>
      </c>
      <c r="AU530" s="50"/>
      <c r="AV530" s="50"/>
      <c r="AW530" s="50"/>
      <c r="AX530" s="50"/>
      <c r="AY530" s="51"/>
    </row>
    <row r="531" spans="44:51" ht="15">
      <c r="AR531" s="41">
        <f t="shared" si="190"/>
        <v>4.630291666666667</v>
      </c>
      <c r="AS531" s="42">
        <f t="shared" si="192"/>
        <v>629</v>
      </c>
      <c r="AT531" s="50">
        <f t="shared" si="191"/>
        <v>2912.45</v>
      </c>
      <c r="AU531" s="50"/>
      <c r="AV531" s="50"/>
      <c r="AW531" s="50"/>
      <c r="AX531" s="50"/>
      <c r="AY531" s="51"/>
    </row>
    <row r="532" spans="44:51" ht="15">
      <c r="AR532" s="41">
        <f t="shared" si="190"/>
        <v>4.630291666666667</v>
      </c>
      <c r="AS532" s="42">
        <f t="shared" si="192"/>
        <v>630</v>
      </c>
      <c r="AT532" s="50">
        <f t="shared" si="191"/>
        <v>2917.08</v>
      </c>
      <c r="AU532" s="50"/>
      <c r="AV532" s="50"/>
      <c r="AW532" s="50"/>
      <c r="AX532" s="50"/>
      <c r="AY532" s="51"/>
    </row>
    <row r="533" spans="44:51" ht="15">
      <c r="AR533" s="41">
        <f t="shared" si="190"/>
        <v>4.630291666666667</v>
      </c>
      <c r="AS533" s="42">
        <f t="shared" si="192"/>
        <v>631</v>
      </c>
      <c r="AT533" s="50">
        <f t="shared" si="191"/>
        <v>2921.71</v>
      </c>
      <c r="AU533" s="50"/>
      <c r="AV533" s="50"/>
      <c r="AW533" s="50"/>
      <c r="AX533" s="50"/>
      <c r="AY533" s="51"/>
    </row>
    <row r="534" spans="44:51" ht="15">
      <c r="AR534" s="41">
        <f t="shared" si="190"/>
        <v>4.630291666666667</v>
      </c>
      <c r="AS534" s="42">
        <f t="shared" si="192"/>
        <v>632</v>
      </c>
      <c r="AT534" s="50">
        <f t="shared" si="191"/>
        <v>2926.34</v>
      </c>
      <c r="AU534" s="50"/>
      <c r="AV534" s="50"/>
      <c r="AW534" s="50"/>
      <c r="AX534" s="50"/>
      <c r="AY534" s="51"/>
    </row>
    <row r="535" spans="44:51" ht="15">
      <c r="AR535" s="41">
        <f t="shared" si="190"/>
        <v>4.630291666666667</v>
      </c>
      <c r="AS535" s="42">
        <f t="shared" si="192"/>
        <v>633</v>
      </c>
      <c r="AT535" s="50">
        <f t="shared" si="191"/>
        <v>2930.97</v>
      </c>
      <c r="AU535" s="50"/>
      <c r="AV535" s="50"/>
      <c r="AW535" s="50"/>
      <c r="AX535" s="50"/>
      <c r="AY535" s="51"/>
    </row>
    <row r="536" spans="44:51" ht="15">
      <c r="AR536" s="41">
        <f t="shared" si="190"/>
        <v>4.630291666666667</v>
      </c>
      <c r="AS536" s="42">
        <f t="shared" si="192"/>
        <v>634</v>
      </c>
      <c r="AT536" s="50">
        <f t="shared" si="191"/>
        <v>2935.6</v>
      </c>
      <c r="AU536" s="50"/>
      <c r="AV536" s="50"/>
      <c r="AW536" s="50"/>
      <c r="AX536" s="50"/>
      <c r="AY536" s="51"/>
    </row>
    <row r="537" spans="44:51" ht="15">
      <c r="AR537" s="41">
        <f t="shared" si="190"/>
        <v>4.630291666666667</v>
      </c>
      <c r="AS537" s="42">
        <f t="shared" si="192"/>
        <v>635</v>
      </c>
      <c r="AT537" s="50">
        <f t="shared" si="191"/>
        <v>2940.23</v>
      </c>
      <c r="AU537" s="50"/>
      <c r="AV537" s="50"/>
      <c r="AW537" s="50"/>
      <c r="AX537" s="50"/>
      <c r="AY537" s="51"/>
    </row>
    <row r="538" spans="44:51" ht="15">
      <c r="AR538" s="41">
        <f t="shared" si="190"/>
        <v>4.630291666666667</v>
      </c>
      <c r="AS538" s="42">
        <f t="shared" si="192"/>
        <v>636</v>
      </c>
      <c r="AT538" s="50">
        <f t="shared" si="191"/>
        <v>2944.86</v>
      </c>
      <c r="AU538" s="50"/>
      <c r="AV538" s="50"/>
      <c r="AW538" s="50"/>
      <c r="AX538" s="50"/>
      <c r="AY538" s="51"/>
    </row>
    <row r="539" spans="44:51" ht="15">
      <c r="AR539" s="41">
        <f t="shared" si="190"/>
        <v>4.630291666666667</v>
      </c>
      <c r="AS539" s="42">
        <f t="shared" si="192"/>
        <v>637</v>
      </c>
      <c r="AT539" s="50">
        <f t="shared" si="191"/>
        <v>2949.49</v>
      </c>
      <c r="AU539" s="50"/>
      <c r="AV539" s="50"/>
      <c r="AW539" s="50"/>
      <c r="AX539" s="50"/>
      <c r="AY539" s="51"/>
    </row>
    <row r="540" spans="44:51" ht="15">
      <c r="AR540" s="41">
        <f t="shared" si="190"/>
        <v>4.630291666666667</v>
      </c>
      <c r="AS540" s="42">
        <f t="shared" si="192"/>
        <v>638</v>
      </c>
      <c r="AT540" s="50">
        <f t="shared" si="191"/>
        <v>2954.12</v>
      </c>
      <c r="AU540" s="50"/>
      <c r="AV540" s="50"/>
      <c r="AW540" s="50"/>
      <c r="AX540" s="50"/>
      <c r="AY540" s="51"/>
    </row>
    <row r="541" spans="44:51" ht="15">
      <c r="AR541" s="41">
        <f t="shared" si="190"/>
        <v>4.630291666666667</v>
      </c>
      <c r="AS541" s="42">
        <f t="shared" si="192"/>
        <v>639</v>
      </c>
      <c r="AT541" s="50">
        <f t="shared" si="191"/>
        <v>2958.75</v>
      </c>
      <c r="AU541" s="50"/>
      <c r="AV541" s="50"/>
      <c r="AW541" s="50"/>
      <c r="AX541" s="50"/>
      <c r="AY541" s="51"/>
    </row>
    <row r="542" spans="44:51" ht="15">
      <c r="AR542" s="41">
        <f t="shared" si="190"/>
        <v>4.630291666666667</v>
      </c>
      <c r="AS542" s="42">
        <f t="shared" si="192"/>
        <v>640</v>
      </c>
      <c r="AT542" s="50">
        <f t="shared" si="191"/>
        <v>2963.38</v>
      </c>
      <c r="AU542" s="50"/>
      <c r="AV542" s="50"/>
      <c r="AW542" s="50"/>
      <c r="AX542" s="50"/>
      <c r="AY542" s="51"/>
    </row>
    <row r="543" spans="44:51" ht="15">
      <c r="AR543" s="41">
        <f t="shared" si="190"/>
        <v>4.630291666666667</v>
      </c>
      <c r="AS543" s="42">
        <f t="shared" si="192"/>
        <v>641</v>
      </c>
      <c r="AT543" s="50">
        <f t="shared" si="191"/>
        <v>2968.01</v>
      </c>
      <c r="AU543" s="50"/>
      <c r="AV543" s="50"/>
      <c r="AW543" s="50"/>
      <c r="AX543" s="50"/>
      <c r="AY543" s="51"/>
    </row>
    <row r="544" spans="44:51" ht="15">
      <c r="AR544" s="41">
        <f t="shared" si="190"/>
        <v>4.630291666666667</v>
      </c>
      <c r="AS544" s="42">
        <f t="shared" si="192"/>
        <v>642</v>
      </c>
      <c r="AT544" s="50">
        <f t="shared" si="191"/>
        <v>2972.64</v>
      </c>
      <c r="AU544" s="50"/>
      <c r="AV544" s="50"/>
      <c r="AW544" s="50"/>
      <c r="AX544" s="50"/>
      <c r="AY544" s="51"/>
    </row>
    <row r="545" spans="44:51" ht="15">
      <c r="AR545" s="41">
        <f t="shared" si="190"/>
        <v>4.630291666666667</v>
      </c>
      <c r="AS545" s="42">
        <f t="shared" si="192"/>
        <v>643</v>
      </c>
      <c r="AT545" s="50">
        <f t="shared" si="191"/>
        <v>2977.27</v>
      </c>
      <c r="AU545" s="50"/>
      <c r="AV545" s="50"/>
      <c r="AW545" s="50"/>
      <c r="AX545" s="50"/>
      <c r="AY545" s="51"/>
    </row>
    <row r="546" spans="44:51" ht="15">
      <c r="AR546" s="41">
        <f t="shared" si="190"/>
        <v>4.630291666666667</v>
      </c>
      <c r="AS546" s="42">
        <f t="shared" si="192"/>
        <v>644</v>
      </c>
      <c r="AT546" s="50">
        <f t="shared" si="191"/>
        <v>2981.9</v>
      </c>
      <c r="AU546" s="50"/>
      <c r="AV546" s="50"/>
      <c r="AW546" s="50"/>
      <c r="AX546" s="50"/>
      <c r="AY546" s="51"/>
    </row>
    <row r="547" spans="44:51" ht="15">
      <c r="AR547" s="41">
        <f t="shared" si="190"/>
        <v>4.630291666666667</v>
      </c>
      <c r="AS547" s="42">
        <f t="shared" si="192"/>
        <v>645</v>
      </c>
      <c r="AT547" s="50">
        <f t="shared" si="191"/>
        <v>2986.53</v>
      </c>
      <c r="AU547" s="50"/>
      <c r="AV547" s="50"/>
      <c r="AW547" s="50"/>
      <c r="AX547" s="50"/>
      <c r="AY547" s="51"/>
    </row>
    <row r="548" spans="44:51" ht="15">
      <c r="AR548" s="41">
        <f t="shared" si="190"/>
        <v>4.630291666666667</v>
      </c>
      <c r="AS548" s="42">
        <f t="shared" si="192"/>
        <v>646</v>
      </c>
      <c r="AT548" s="50">
        <f t="shared" si="191"/>
        <v>2991.16</v>
      </c>
      <c r="AU548" s="50"/>
      <c r="AV548" s="50"/>
      <c r="AW548" s="50"/>
      <c r="AX548" s="50"/>
      <c r="AY548" s="51"/>
    </row>
    <row r="549" spans="44:51" ht="15">
      <c r="AR549" s="41">
        <f t="shared" si="190"/>
        <v>4.630291666666667</v>
      </c>
      <c r="AS549" s="42">
        <f t="shared" si="192"/>
        <v>647</v>
      </c>
      <c r="AT549" s="50">
        <f t="shared" si="191"/>
        <v>2995.79</v>
      </c>
      <c r="AU549" s="50"/>
      <c r="AV549" s="50"/>
      <c r="AW549" s="50"/>
      <c r="AX549" s="50"/>
      <c r="AY549" s="51"/>
    </row>
    <row r="550" spans="44:51" ht="15">
      <c r="AR550" s="41">
        <f t="shared" si="190"/>
        <v>4.630291666666667</v>
      </c>
      <c r="AS550" s="42">
        <f t="shared" si="192"/>
        <v>648</v>
      </c>
      <c r="AT550" s="50">
        <f t="shared" si="191"/>
        <v>3000.42</v>
      </c>
      <c r="AU550" s="50"/>
      <c r="AV550" s="50"/>
      <c r="AW550" s="50"/>
      <c r="AX550" s="50"/>
      <c r="AY550" s="51"/>
    </row>
    <row r="551" spans="44:51" ht="15">
      <c r="AR551" s="41">
        <f t="shared" si="190"/>
        <v>4.630291666666667</v>
      </c>
      <c r="AS551" s="42">
        <f t="shared" si="192"/>
        <v>649</v>
      </c>
      <c r="AT551" s="50">
        <f t="shared" si="191"/>
        <v>3005.05</v>
      </c>
      <c r="AU551" s="50"/>
      <c r="AV551" s="50"/>
      <c r="AW551" s="50"/>
      <c r="AX551" s="50"/>
      <c r="AY551" s="51"/>
    </row>
    <row r="552" spans="44:51" ht="15">
      <c r="AR552" s="41">
        <f t="shared" si="190"/>
        <v>4.630291666666667</v>
      </c>
      <c r="AS552" s="42">
        <f t="shared" si="192"/>
        <v>650</v>
      </c>
      <c r="AT552" s="50">
        <f t="shared" si="191"/>
        <v>3009.68</v>
      </c>
      <c r="AU552" s="50"/>
      <c r="AV552" s="50"/>
      <c r="AW552" s="50"/>
      <c r="AX552" s="50"/>
      <c r="AY552" s="51"/>
    </row>
    <row r="553" spans="44:51" ht="15">
      <c r="AR553" s="41">
        <f t="shared" si="190"/>
        <v>4.630291666666667</v>
      </c>
      <c r="AS553" s="42">
        <f t="shared" si="192"/>
        <v>651</v>
      </c>
      <c r="AT553" s="50">
        <f t="shared" si="191"/>
        <v>3014.31</v>
      </c>
      <c r="AU553" s="50"/>
      <c r="AV553" s="50"/>
      <c r="AW553" s="50"/>
      <c r="AX553" s="50"/>
      <c r="AY553" s="51"/>
    </row>
    <row r="554" spans="44:51" ht="15">
      <c r="AR554" s="41">
        <f t="shared" si="190"/>
        <v>4.630291666666667</v>
      </c>
      <c r="AS554" s="42">
        <f t="shared" si="192"/>
        <v>652</v>
      </c>
      <c r="AT554" s="50">
        <f t="shared" si="191"/>
        <v>3018.95</v>
      </c>
      <c r="AU554" s="50"/>
      <c r="AV554" s="50"/>
      <c r="AW554" s="50"/>
      <c r="AX554" s="50"/>
      <c r="AY554" s="51"/>
    </row>
    <row r="555" spans="44:51" ht="15">
      <c r="AR555" s="41">
        <f t="shared" si="190"/>
        <v>4.630291666666667</v>
      </c>
      <c r="AS555" s="42">
        <f t="shared" si="192"/>
        <v>653</v>
      </c>
      <c r="AT555" s="50">
        <f t="shared" si="191"/>
        <v>3023.58</v>
      </c>
      <c r="AU555" s="50"/>
      <c r="AV555" s="50"/>
      <c r="AW555" s="50"/>
      <c r="AX555" s="50"/>
      <c r="AY555" s="51"/>
    </row>
    <row r="556" spans="44:51" ht="15">
      <c r="AR556" s="41">
        <f t="shared" si="190"/>
        <v>4.630291666666667</v>
      </c>
      <c r="AS556" s="42">
        <f t="shared" si="192"/>
        <v>654</v>
      </c>
      <c r="AT556" s="50">
        <f t="shared" si="191"/>
        <v>3028.21</v>
      </c>
      <c r="AU556" s="50"/>
      <c r="AV556" s="50"/>
      <c r="AW556" s="50"/>
      <c r="AX556" s="50"/>
      <c r="AY556" s="51"/>
    </row>
    <row r="557" spans="44:51" ht="15">
      <c r="AR557" s="41">
        <f t="shared" si="190"/>
        <v>4.630291666666667</v>
      </c>
      <c r="AS557" s="42">
        <f t="shared" si="192"/>
        <v>655</v>
      </c>
      <c r="AT557" s="50">
        <f t="shared" si="191"/>
        <v>3032.84</v>
      </c>
      <c r="AU557" s="50"/>
      <c r="AV557" s="50"/>
      <c r="AW557" s="50"/>
      <c r="AX557" s="50"/>
      <c r="AY557" s="51"/>
    </row>
    <row r="558" spans="44:51" ht="15">
      <c r="AR558" s="41">
        <f t="shared" si="190"/>
        <v>4.630291666666667</v>
      </c>
      <c r="AS558" s="42">
        <f t="shared" si="192"/>
        <v>656</v>
      </c>
      <c r="AT558" s="50">
        <f t="shared" si="191"/>
        <v>3037.47</v>
      </c>
      <c r="AU558" s="50"/>
      <c r="AV558" s="50"/>
      <c r="AW558" s="50"/>
      <c r="AX558" s="50"/>
      <c r="AY558" s="51"/>
    </row>
    <row r="559" spans="44:51" ht="15">
      <c r="AR559" s="41">
        <f t="shared" si="190"/>
        <v>4.630291666666667</v>
      </c>
      <c r="AS559" s="42">
        <f t="shared" si="192"/>
        <v>657</v>
      </c>
      <c r="AT559" s="50">
        <f t="shared" si="191"/>
        <v>3042.1</v>
      </c>
      <c r="AU559" s="50"/>
      <c r="AV559" s="50"/>
      <c r="AW559" s="50"/>
      <c r="AX559" s="50"/>
      <c r="AY559" s="51"/>
    </row>
    <row r="560" spans="44:51" ht="15">
      <c r="AR560" s="41">
        <f t="shared" si="190"/>
        <v>4.630291666666667</v>
      </c>
      <c r="AS560" s="42">
        <f t="shared" si="192"/>
        <v>658</v>
      </c>
      <c r="AT560" s="50">
        <f t="shared" si="191"/>
        <v>3046.73</v>
      </c>
      <c r="AU560" s="50"/>
      <c r="AV560" s="50"/>
      <c r="AW560" s="50"/>
      <c r="AX560" s="50"/>
      <c r="AY560" s="51"/>
    </row>
    <row r="561" spans="44:51" ht="15">
      <c r="AR561" s="41">
        <f t="shared" si="190"/>
        <v>4.630291666666667</v>
      </c>
      <c r="AS561" s="42">
        <f t="shared" si="192"/>
        <v>659</v>
      </c>
      <c r="AT561" s="50">
        <f t="shared" si="191"/>
        <v>3051.36</v>
      </c>
      <c r="AU561" s="50"/>
      <c r="AV561" s="50"/>
      <c r="AW561" s="50"/>
      <c r="AX561" s="50"/>
      <c r="AY561" s="51"/>
    </row>
    <row r="562" spans="44:51" ht="15">
      <c r="AR562" s="41">
        <f t="shared" si="190"/>
        <v>4.630291666666667</v>
      </c>
      <c r="AS562" s="42">
        <f t="shared" si="192"/>
        <v>660</v>
      </c>
      <c r="AT562" s="50">
        <f t="shared" si="191"/>
        <v>3055.99</v>
      </c>
      <c r="AU562" s="50"/>
      <c r="AV562" s="50"/>
      <c r="AW562" s="50"/>
      <c r="AX562" s="50"/>
      <c r="AY562" s="51"/>
    </row>
    <row r="563" spans="44:51" ht="15">
      <c r="AR563" s="41">
        <f t="shared" si="190"/>
        <v>4.630291666666667</v>
      </c>
      <c r="AS563" s="42">
        <f t="shared" si="192"/>
        <v>661</v>
      </c>
      <c r="AT563" s="50">
        <f t="shared" si="191"/>
        <v>3060.62</v>
      </c>
      <c r="AU563" s="50"/>
      <c r="AV563" s="50"/>
      <c r="AW563" s="50"/>
      <c r="AX563" s="50"/>
      <c r="AY563" s="51"/>
    </row>
    <row r="564" spans="44:51" ht="15">
      <c r="AR564" s="41">
        <f t="shared" si="190"/>
        <v>4.630291666666667</v>
      </c>
      <c r="AS564" s="42">
        <f t="shared" si="192"/>
        <v>662</v>
      </c>
      <c r="AT564" s="50">
        <f t="shared" si="191"/>
        <v>3065.25</v>
      </c>
      <c r="AU564" s="50"/>
      <c r="AV564" s="50"/>
      <c r="AW564" s="50"/>
      <c r="AX564" s="50"/>
      <c r="AY564" s="51"/>
    </row>
    <row r="565" spans="44:51" ht="15">
      <c r="AR565" s="41">
        <f t="shared" si="190"/>
        <v>4.630291666666667</v>
      </c>
      <c r="AS565" s="42">
        <f t="shared" si="192"/>
        <v>663</v>
      </c>
      <c r="AT565" s="50">
        <f t="shared" si="191"/>
        <v>3069.88</v>
      </c>
      <c r="AU565" s="50"/>
      <c r="AV565" s="50"/>
      <c r="AW565" s="50"/>
      <c r="AX565" s="50"/>
      <c r="AY565" s="51"/>
    </row>
    <row r="566" spans="44:51" ht="15">
      <c r="AR566" s="41">
        <f t="shared" si="190"/>
        <v>4.630291666666667</v>
      </c>
      <c r="AS566" s="42">
        <f t="shared" si="192"/>
        <v>664</v>
      </c>
      <c r="AT566" s="50">
        <f t="shared" si="191"/>
        <v>3074.51</v>
      </c>
      <c r="AU566" s="50"/>
      <c r="AV566" s="50"/>
      <c r="AW566" s="50"/>
      <c r="AX566" s="50"/>
      <c r="AY566" s="51"/>
    </row>
    <row r="567" spans="44:51" ht="15">
      <c r="AR567" s="41">
        <f t="shared" si="190"/>
        <v>4.630291666666667</v>
      </c>
      <c r="AS567" s="42">
        <f t="shared" si="192"/>
        <v>665</v>
      </c>
      <c r="AT567" s="50">
        <f t="shared" si="191"/>
        <v>3079.14</v>
      </c>
      <c r="AU567" s="50"/>
      <c r="AV567" s="50"/>
      <c r="AW567" s="50"/>
      <c r="AX567" s="50"/>
      <c r="AY567" s="51"/>
    </row>
    <row r="568" spans="44:51" ht="15">
      <c r="AR568" s="41">
        <f t="shared" si="190"/>
        <v>4.630291666666667</v>
      </c>
      <c r="AS568" s="42">
        <f t="shared" si="192"/>
        <v>666</v>
      </c>
      <c r="AT568" s="50">
        <f t="shared" si="191"/>
        <v>3083.77</v>
      </c>
      <c r="AU568" s="50"/>
      <c r="AV568" s="50"/>
      <c r="AW568" s="50"/>
      <c r="AX568" s="50"/>
      <c r="AY568" s="51"/>
    </row>
    <row r="569" spans="44:51" ht="15">
      <c r="AR569" s="41">
        <f t="shared" si="190"/>
        <v>4.630291666666667</v>
      </c>
      <c r="AS569" s="42">
        <f t="shared" si="192"/>
        <v>667</v>
      </c>
      <c r="AT569" s="50">
        <f t="shared" si="191"/>
        <v>3088.4</v>
      </c>
      <c r="AU569" s="50"/>
      <c r="AV569" s="50"/>
      <c r="AW569" s="50"/>
      <c r="AX569" s="50"/>
      <c r="AY569" s="51"/>
    </row>
    <row r="570" spans="44:51" ht="15">
      <c r="AR570" s="41">
        <f t="shared" si="190"/>
        <v>4.630291666666667</v>
      </c>
      <c r="AS570" s="42">
        <f t="shared" si="192"/>
        <v>668</v>
      </c>
      <c r="AT570" s="50">
        <f t="shared" si="191"/>
        <v>3093.03</v>
      </c>
      <c r="AU570" s="50"/>
      <c r="AV570" s="50"/>
      <c r="AW570" s="50"/>
      <c r="AX570" s="50"/>
      <c r="AY570" s="51"/>
    </row>
    <row r="571" spans="44:51" ht="15">
      <c r="AR571" s="41">
        <f t="shared" si="190"/>
        <v>4.630291666666667</v>
      </c>
      <c r="AS571" s="42">
        <f t="shared" si="192"/>
        <v>669</v>
      </c>
      <c r="AT571" s="50">
        <f t="shared" si="191"/>
        <v>3097.66</v>
      </c>
      <c r="AU571" s="50"/>
      <c r="AV571" s="50"/>
      <c r="AW571" s="50"/>
      <c r="AX571" s="50"/>
      <c r="AY571" s="51"/>
    </row>
    <row r="572" spans="44:51" ht="15">
      <c r="AR572" s="41">
        <f t="shared" si="190"/>
        <v>4.630291666666667</v>
      </c>
      <c r="AS572" s="42">
        <f t="shared" si="192"/>
        <v>670</v>
      </c>
      <c r="AT572" s="50">
        <f t="shared" si="191"/>
        <v>3102.29</v>
      </c>
      <c r="AU572" s="50"/>
      <c r="AV572" s="50"/>
      <c r="AW572" s="50"/>
      <c r="AX572" s="50"/>
      <c r="AY572" s="51"/>
    </row>
    <row r="573" spans="44:51" ht="15">
      <c r="AR573" s="41">
        <f t="shared" si="190"/>
        <v>4.630291666666667</v>
      </c>
      <c r="AS573" s="42">
        <f t="shared" si="192"/>
        <v>671</v>
      </c>
      <c r="AT573" s="50">
        <f t="shared" si="191"/>
        <v>3106.92</v>
      </c>
      <c r="AU573" s="50"/>
      <c r="AV573" s="50"/>
      <c r="AW573" s="50"/>
      <c r="AX573" s="50"/>
      <c r="AY573" s="51"/>
    </row>
    <row r="574" spans="44:51" ht="15">
      <c r="AR574" s="41">
        <f t="shared" si="190"/>
        <v>4.630291666666667</v>
      </c>
      <c r="AS574" s="42">
        <f t="shared" si="192"/>
        <v>672</v>
      </c>
      <c r="AT574" s="50">
        <f t="shared" si="191"/>
        <v>3111.55</v>
      </c>
      <c r="AU574" s="50"/>
      <c r="AV574" s="50"/>
      <c r="AW574" s="50"/>
      <c r="AX574" s="50"/>
      <c r="AY574" s="51"/>
    </row>
    <row r="575" spans="44:51" ht="15">
      <c r="AR575" s="41">
        <f t="shared" si="190"/>
        <v>4.630291666666667</v>
      </c>
      <c r="AS575" s="42">
        <f t="shared" si="192"/>
        <v>673</v>
      </c>
      <c r="AT575" s="50">
        <f t="shared" si="191"/>
        <v>3116.18</v>
      </c>
      <c r="AU575" s="50"/>
      <c r="AV575" s="50"/>
      <c r="AW575" s="50"/>
      <c r="AX575" s="50"/>
      <c r="AY575" s="51"/>
    </row>
    <row r="576" spans="44:51" ht="15">
      <c r="AR576" s="41">
        <f t="shared" si="190"/>
        <v>4.630291666666667</v>
      </c>
      <c r="AS576" s="42">
        <f t="shared" si="192"/>
        <v>674</v>
      </c>
      <c r="AT576" s="50">
        <f t="shared" si="191"/>
        <v>3120.81</v>
      </c>
      <c r="AU576" s="50"/>
      <c r="AV576" s="50"/>
      <c r="AW576" s="50"/>
      <c r="AX576" s="50"/>
      <c r="AY576" s="51"/>
    </row>
    <row r="577" spans="44:51" ht="15">
      <c r="AR577" s="41">
        <f t="shared" si="190"/>
        <v>4.630291666666667</v>
      </c>
      <c r="AS577" s="42">
        <f t="shared" si="192"/>
        <v>675</v>
      </c>
      <c r="AT577" s="50">
        <f t="shared" si="191"/>
        <v>3125.44</v>
      </c>
      <c r="AU577" s="50"/>
      <c r="AV577" s="50"/>
      <c r="AW577" s="50"/>
      <c r="AX577" s="50"/>
      <c r="AY577" s="51"/>
    </row>
    <row r="578" spans="44:51" ht="15">
      <c r="AR578" s="41">
        <f t="shared" si="190"/>
        <v>4.630291666666667</v>
      </c>
      <c r="AS578" s="42">
        <f t="shared" si="192"/>
        <v>676</v>
      </c>
      <c r="AT578" s="50">
        <f t="shared" si="191"/>
        <v>3130.07</v>
      </c>
      <c r="AU578" s="50"/>
      <c r="AV578" s="50"/>
      <c r="AW578" s="50"/>
      <c r="AX578" s="50"/>
      <c r="AY578" s="51"/>
    </row>
    <row r="579" spans="44:51" ht="15">
      <c r="AR579" s="41">
        <f aca="true" t="shared" si="193" ref="AR579:AR642">5556.35/12/100</f>
        <v>4.630291666666667</v>
      </c>
      <c r="AS579" s="42">
        <f t="shared" si="192"/>
        <v>677</v>
      </c>
      <c r="AT579" s="50">
        <f aca="true" t="shared" si="194" ref="AT579:AT642">ROUNDDOWN(AS579*AR579,2)</f>
        <v>3134.7</v>
      </c>
      <c r="AU579" s="50"/>
      <c r="AV579" s="50"/>
      <c r="AW579" s="50"/>
      <c r="AX579" s="50"/>
      <c r="AY579" s="51"/>
    </row>
    <row r="580" spans="44:51" ht="15">
      <c r="AR580" s="41">
        <f t="shared" si="193"/>
        <v>4.630291666666667</v>
      </c>
      <c r="AS580" s="42">
        <f aca="true" t="shared" si="195" ref="AS580:AS643">AS579+1</f>
        <v>678</v>
      </c>
      <c r="AT580" s="50">
        <f t="shared" si="194"/>
        <v>3139.33</v>
      </c>
      <c r="AU580" s="50"/>
      <c r="AV580" s="50"/>
      <c r="AW580" s="50"/>
      <c r="AX580" s="50"/>
      <c r="AY580" s="51"/>
    </row>
    <row r="581" spans="44:51" ht="15">
      <c r="AR581" s="41">
        <f t="shared" si="193"/>
        <v>4.630291666666667</v>
      </c>
      <c r="AS581" s="42">
        <f t="shared" si="195"/>
        <v>679</v>
      </c>
      <c r="AT581" s="50">
        <f t="shared" si="194"/>
        <v>3143.96</v>
      </c>
      <c r="AU581" s="50"/>
      <c r="AV581" s="50"/>
      <c r="AW581" s="50"/>
      <c r="AX581" s="50"/>
      <c r="AY581" s="51"/>
    </row>
    <row r="582" spans="44:51" ht="15">
      <c r="AR582" s="41">
        <f t="shared" si="193"/>
        <v>4.630291666666667</v>
      </c>
      <c r="AS582" s="42">
        <f t="shared" si="195"/>
        <v>680</v>
      </c>
      <c r="AT582" s="50">
        <f t="shared" si="194"/>
        <v>3148.59</v>
      </c>
      <c r="AU582" s="50"/>
      <c r="AV582" s="50"/>
      <c r="AW582" s="50"/>
      <c r="AX582" s="50"/>
      <c r="AY582" s="51"/>
    </row>
    <row r="583" spans="44:51" ht="15">
      <c r="AR583" s="41">
        <f t="shared" si="193"/>
        <v>4.630291666666667</v>
      </c>
      <c r="AS583" s="42">
        <f t="shared" si="195"/>
        <v>681</v>
      </c>
      <c r="AT583" s="50">
        <f t="shared" si="194"/>
        <v>3153.22</v>
      </c>
      <c r="AU583" s="50"/>
      <c r="AV583" s="50"/>
      <c r="AW583" s="50"/>
      <c r="AX583" s="50"/>
      <c r="AY583" s="51"/>
    </row>
    <row r="584" spans="44:51" ht="15">
      <c r="AR584" s="41">
        <f t="shared" si="193"/>
        <v>4.630291666666667</v>
      </c>
      <c r="AS584" s="42">
        <f t="shared" si="195"/>
        <v>682</v>
      </c>
      <c r="AT584" s="50">
        <f t="shared" si="194"/>
        <v>3157.85</v>
      </c>
      <c r="AU584" s="50"/>
      <c r="AV584" s="50"/>
      <c r="AW584" s="50"/>
      <c r="AX584" s="50"/>
      <c r="AY584" s="51"/>
    </row>
    <row r="585" spans="44:51" ht="15">
      <c r="AR585" s="41">
        <f t="shared" si="193"/>
        <v>4.630291666666667</v>
      </c>
      <c r="AS585" s="42">
        <f t="shared" si="195"/>
        <v>683</v>
      </c>
      <c r="AT585" s="50">
        <f t="shared" si="194"/>
        <v>3162.48</v>
      </c>
      <c r="AU585" s="50"/>
      <c r="AV585" s="50"/>
      <c r="AW585" s="50"/>
      <c r="AX585" s="50"/>
      <c r="AY585" s="51"/>
    </row>
    <row r="586" spans="44:51" ht="15">
      <c r="AR586" s="41">
        <f t="shared" si="193"/>
        <v>4.630291666666667</v>
      </c>
      <c r="AS586" s="42">
        <f t="shared" si="195"/>
        <v>684</v>
      </c>
      <c r="AT586" s="50">
        <f t="shared" si="194"/>
        <v>3167.11</v>
      </c>
      <c r="AU586" s="50"/>
      <c r="AV586" s="50"/>
      <c r="AW586" s="50"/>
      <c r="AX586" s="50"/>
      <c r="AY586" s="51"/>
    </row>
    <row r="587" spans="44:51" ht="15">
      <c r="AR587" s="41">
        <f t="shared" si="193"/>
        <v>4.630291666666667</v>
      </c>
      <c r="AS587" s="42">
        <f t="shared" si="195"/>
        <v>685</v>
      </c>
      <c r="AT587" s="50">
        <f t="shared" si="194"/>
        <v>3171.74</v>
      </c>
      <c r="AU587" s="50"/>
      <c r="AV587" s="50"/>
      <c r="AW587" s="50"/>
      <c r="AX587" s="50"/>
      <c r="AY587" s="51"/>
    </row>
    <row r="588" spans="44:51" ht="15">
      <c r="AR588" s="41">
        <f t="shared" si="193"/>
        <v>4.630291666666667</v>
      </c>
      <c r="AS588" s="42">
        <f t="shared" si="195"/>
        <v>686</v>
      </c>
      <c r="AT588" s="50">
        <f t="shared" si="194"/>
        <v>3176.38</v>
      </c>
      <c r="AU588" s="50"/>
      <c r="AV588" s="50"/>
      <c r="AW588" s="50"/>
      <c r="AX588" s="50"/>
      <c r="AY588" s="51"/>
    </row>
    <row r="589" spans="44:51" ht="15">
      <c r="AR589" s="41">
        <f t="shared" si="193"/>
        <v>4.630291666666667</v>
      </c>
      <c r="AS589" s="42">
        <f t="shared" si="195"/>
        <v>687</v>
      </c>
      <c r="AT589" s="50">
        <f t="shared" si="194"/>
        <v>3181.01</v>
      </c>
      <c r="AU589" s="50"/>
      <c r="AV589" s="50"/>
      <c r="AW589" s="50"/>
      <c r="AX589" s="50"/>
      <c r="AY589" s="51"/>
    </row>
    <row r="590" spans="44:51" ht="15">
      <c r="AR590" s="41">
        <f t="shared" si="193"/>
        <v>4.630291666666667</v>
      </c>
      <c r="AS590" s="42">
        <f t="shared" si="195"/>
        <v>688</v>
      </c>
      <c r="AT590" s="50">
        <f t="shared" si="194"/>
        <v>3185.64</v>
      </c>
      <c r="AU590" s="50"/>
      <c r="AV590" s="50"/>
      <c r="AW590" s="50"/>
      <c r="AX590" s="50"/>
      <c r="AY590" s="51"/>
    </row>
    <row r="591" spans="44:51" ht="15">
      <c r="AR591" s="41">
        <f t="shared" si="193"/>
        <v>4.630291666666667</v>
      </c>
      <c r="AS591" s="42">
        <f t="shared" si="195"/>
        <v>689</v>
      </c>
      <c r="AT591" s="50">
        <f t="shared" si="194"/>
        <v>3190.27</v>
      </c>
      <c r="AU591" s="50"/>
      <c r="AV591" s="50"/>
      <c r="AW591" s="50"/>
      <c r="AX591" s="50"/>
      <c r="AY591" s="51"/>
    </row>
    <row r="592" spans="44:51" ht="15">
      <c r="AR592" s="41">
        <f t="shared" si="193"/>
        <v>4.630291666666667</v>
      </c>
      <c r="AS592" s="42">
        <f t="shared" si="195"/>
        <v>690</v>
      </c>
      <c r="AT592" s="50">
        <f t="shared" si="194"/>
        <v>3194.9</v>
      </c>
      <c r="AU592" s="50"/>
      <c r="AV592" s="50"/>
      <c r="AW592" s="50"/>
      <c r="AX592" s="50"/>
      <c r="AY592" s="51"/>
    </row>
    <row r="593" spans="44:51" ht="15">
      <c r="AR593" s="41">
        <f t="shared" si="193"/>
        <v>4.630291666666667</v>
      </c>
      <c r="AS593" s="42">
        <f t="shared" si="195"/>
        <v>691</v>
      </c>
      <c r="AT593" s="50">
        <f t="shared" si="194"/>
        <v>3199.53</v>
      </c>
      <c r="AU593" s="50"/>
      <c r="AV593" s="50"/>
      <c r="AW593" s="50"/>
      <c r="AX593" s="50"/>
      <c r="AY593" s="51"/>
    </row>
    <row r="594" spans="44:51" ht="15">
      <c r="AR594" s="41">
        <f t="shared" si="193"/>
        <v>4.630291666666667</v>
      </c>
      <c r="AS594" s="42">
        <f t="shared" si="195"/>
        <v>692</v>
      </c>
      <c r="AT594" s="50">
        <f t="shared" si="194"/>
        <v>3204.16</v>
      </c>
      <c r="AU594" s="50"/>
      <c r="AV594" s="50"/>
      <c r="AW594" s="50"/>
      <c r="AX594" s="50"/>
      <c r="AY594" s="51"/>
    </row>
    <row r="595" spans="44:51" ht="15">
      <c r="AR595" s="41">
        <f t="shared" si="193"/>
        <v>4.630291666666667</v>
      </c>
      <c r="AS595" s="42">
        <f t="shared" si="195"/>
        <v>693</v>
      </c>
      <c r="AT595" s="50">
        <f t="shared" si="194"/>
        <v>3208.79</v>
      </c>
      <c r="AU595" s="50"/>
      <c r="AV595" s="50"/>
      <c r="AW595" s="50"/>
      <c r="AX595" s="50"/>
      <c r="AY595" s="51"/>
    </row>
    <row r="596" spans="44:51" ht="15">
      <c r="AR596" s="41">
        <f t="shared" si="193"/>
        <v>4.630291666666667</v>
      </c>
      <c r="AS596" s="42">
        <f t="shared" si="195"/>
        <v>694</v>
      </c>
      <c r="AT596" s="50">
        <f t="shared" si="194"/>
        <v>3213.42</v>
      </c>
      <c r="AU596" s="50"/>
      <c r="AV596" s="50"/>
      <c r="AW596" s="50"/>
      <c r="AX596" s="50"/>
      <c r="AY596" s="51"/>
    </row>
    <row r="597" spans="44:51" ht="15">
      <c r="AR597" s="41">
        <f t="shared" si="193"/>
        <v>4.630291666666667</v>
      </c>
      <c r="AS597" s="42">
        <f t="shared" si="195"/>
        <v>695</v>
      </c>
      <c r="AT597" s="50">
        <f t="shared" si="194"/>
        <v>3218.05</v>
      </c>
      <c r="AU597" s="50"/>
      <c r="AV597" s="50"/>
      <c r="AW597" s="50"/>
      <c r="AX597" s="50"/>
      <c r="AY597" s="51"/>
    </row>
    <row r="598" spans="44:51" ht="15">
      <c r="AR598" s="41">
        <f t="shared" si="193"/>
        <v>4.630291666666667</v>
      </c>
      <c r="AS598" s="42">
        <f t="shared" si="195"/>
        <v>696</v>
      </c>
      <c r="AT598" s="50">
        <f t="shared" si="194"/>
        <v>3222.68</v>
      </c>
      <c r="AU598" s="50"/>
      <c r="AV598" s="50"/>
      <c r="AW598" s="50"/>
      <c r="AX598" s="50"/>
      <c r="AY598" s="51"/>
    </row>
    <row r="599" spans="44:51" ht="15">
      <c r="AR599" s="41">
        <f t="shared" si="193"/>
        <v>4.630291666666667</v>
      </c>
      <c r="AS599" s="42">
        <f t="shared" si="195"/>
        <v>697</v>
      </c>
      <c r="AT599" s="50">
        <f t="shared" si="194"/>
        <v>3227.31</v>
      </c>
      <c r="AU599" s="50"/>
      <c r="AV599" s="50"/>
      <c r="AW599" s="50"/>
      <c r="AX599" s="50"/>
      <c r="AY599" s="51"/>
    </row>
    <row r="600" spans="44:51" ht="15">
      <c r="AR600" s="41">
        <f t="shared" si="193"/>
        <v>4.630291666666667</v>
      </c>
      <c r="AS600" s="42">
        <f t="shared" si="195"/>
        <v>698</v>
      </c>
      <c r="AT600" s="50">
        <f t="shared" si="194"/>
        <v>3231.94</v>
      </c>
      <c r="AU600" s="50"/>
      <c r="AV600" s="50"/>
      <c r="AW600" s="50"/>
      <c r="AX600" s="50"/>
      <c r="AY600" s="51"/>
    </row>
    <row r="601" spans="44:51" ht="15">
      <c r="AR601" s="41">
        <f t="shared" si="193"/>
        <v>4.630291666666667</v>
      </c>
      <c r="AS601" s="42">
        <f t="shared" si="195"/>
        <v>699</v>
      </c>
      <c r="AT601" s="50">
        <f t="shared" si="194"/>
        <v>3236.57</v>
      </c>
      <c r="AU601" s="50"/>
      <c r="AV601" s="50"/>
      <c r="AW601" s="50"/>
      <c r="AX601" s="50"/>
      <c r="AY601" s="51"/>
    </row>
    <row r="602" spans="44:51" ht="15">
      <c r="AR602" s="41">
        <f t="shared" si="193"/>
        <v>4.630291666666667</v>
      </c>
      <c r="AS602" s="42">
        <f t="shared" si="195"/>
        <v>700</v>
      </c>
      <c r="AT602" s="50">
        <f t="shared" si="194"/>
        <v>3241.2</v>
      </c>
      <c r="AU602" s="50"/>
      <c r="AV602" s="50"/>
      <c r="AW602" s="50"/>
      <c r="AX602" s="50"/>
      <c r="AY602" s="51"/>
    </row>
    <row r="603" spans="44:51" ht="15">
      <c r="AR603" s="41">
        <f t="shared" si="193"/>
        <v>4.630291666666667</v>
      </c>
      <c r="AS603" s="42">
        <f t="shared" si="195"/>
        <v>701</v>
      </c>
      <c r="AT603" s="50">
        <f t="shared" si="194"/>
        <v>3245.83</v>
      </c>
      <c r="AU603" s="50"/>
      <c r="AV603" s="50"/>
      <c r="AW603" s="50"/>
      <c r="AX603" s="50"/>
      <c r="AY603" s="51"/>
    </row>
    <row r="604" spans="44:51" ht="15">
      <c r="AR604" s="41">
        <f t="shared" si="193"/>
        <v>4.630291666666667</v>
      </c>
      <c r="AS604" s="42">
        <f t="shared" si="195"/>
        <v>702</v>
      </c>
      <c r="AT604" s="50">
        <f t="shared" si="194"/>
        <v>3250.46</v>
      </c>
      <c r="AU604" s="50"/>
      <c r="AV604" s="50"/>
      <c r="AW604" s="50"/>
      <c r="AX604" s="50"/>
      <c r="AY604" s="51"/>
    </row>
    <row r="605" spans="44:51" ht="15">
      <c r="AR605" s="41">
        <f t="shared" si="193"/>
        <v>4.630291666666667</v>
      </c>
      <c r="AS605" s="42">
        <f t="shared" si="195"/>
        <v>703</v>
      </c>
      <c r="AT605" s="50">
        <f t="shared" si="194"/>
        <v>3255.09</v>
      </c>
      <c r="AU605" s="50"/>
      <c r="AV605" s="50"/>
      <c r="AW605" s="50"/>
      <c r="AX605" s="50"/>
      <c r="AY605" s="51"/>
    </row>
    <row r="606" spans="44:51" ht="15">
      <c r="AR606" s="41">
        <f t="shared" si="193"/>
        <v>4.630291666666667</v>
      </c>
      <c r="AS606" s="42">
        <f t="shared" si="195"/>
        <v>704</v>
      </c>
      <c r="AT606" s="50">
        <f t="shared" si="194"/>
        <v>3259.72</v>
      </c>
      <c r="AU606" s="50"/>
      <c r="AV606" s="50"/>
      <c r="AW606" s="50"/>
      <c r="AX606" s="50"/>
      <c r="AY606" s="51"/>
    </row>
    <row r="607" spans="44:51" ht="15">
      <c r="AR607" s="41">
        <f t="shared" si="193"/>
        <v>4.630291666666667</v>
      </c>
      <c r="AS607" s="42">
        <f t="shared" si="195"/>
        <v>705</v>
      </c>
      <c r="AT607" s="50">
        <f t="shared" si="194"/>
        <v>3264.35</v>
      </c>
      <c r="AU607" s="50"/>
      <c r="AV607" s="50"/>
      <c r="AW607" s="50"/>
      <c r="AX607" s="50"/>
      <c r="AY607" s="51"/>
    </row>
    <row r="608" spans="44:51" ht="15">
      <c r="AR608" s="41">
        <f t="shared" si="193"/>
        <v>4.630291666666667</v>
      </c>
      <c r="AS608" s="42">
        <f t="shared" si="195"/>
        <v>706</v>
      </c>
      <c r="AT608" s="50">
        <f t="shared" si="194"/>
        <v>3268.98</v>
      </c>
      <c r="AU608" s="50"/>
      <c r="AV608" s="50"/>
      <c r="AW608" s="50"/>
      <c r="AX608" s="50"/>
      <c r="AY608" s="51"/>
    </row>
    <row r="609" spans="44:51" ht="15">
      <c r="AR609" s="41">
        <f t="shared" si="193"/>
        <v>4.630291666666667</v>
      </c>
      <c r="AS609" s="42">
        <f t="shared" si="195"/>
        <v>707</v>
      </c>
      <c r="AT609" s="50">
        <f t="shared" si="194"/>
        <v>3273.61</v>
      </c>
      <c r="AU609" s="50"/>
      <c r="AV609" s="50"/>
      <c r="AW609" s="50"/>
      <c r="AX609" s="50"/>
      <c r="AY609" s="51"/>
    </row>
    <row r="610" spans="44:51" ht="15">
      <c r="AR610" s="41">
        <f t="shared" si="193"/>
        <v>4.630291666666667</v>
      </c>
      <c r="AS610" s="42">
        <f t="shared" si="195"/>
        <v>708</v>
      </c>
      <c r="AT610" s="50">
        <f t="shared" si="194"/>
        <v>3278.24</v>
      </c>
      <c r="AU610" s="50"/>
      <c r="AV610" s="50"/>
      <c r="AW610" s="50"/>
      <c r="AX610" s="50"/>
      <c r="AY610" s="51"/>
    </row>
    <row r="611" spans="44:51" ht="15">
      <c r="AR611" s="41">
        <f t="shared" si="193"/>
        <v>4.630291666666667</v>
      </c>
      <c r="AS611" s="42">
        <f t="shared" si="195"/>
        <v>709</v>
      </c>
      <c r="AT611" s="50">
        <f t="shared" si="194"/>
        <v>3282.87</v>
      </c>
      <c r="AU611" s="50"/>
      <c r="AV611" s="50"/>
      <c r="AW611" s="50"/>
      <c r="AX611" s="50"/>
      <c r="AY611" s="51"/>
    </row>
    <row r="612" spans="44:51" ht="15">
      <c r="AR612" s="41">
        <f t="shared" si="193"/>
        <v>4.630291666666667</v>
      </c>
      <c r="AS612" s="42">
        <f t="shared" si="195"/>
        <v>710</v>
      </c>
      <c r="AT612" s="50">
        <f t="shared" si="194"/>
        <v>3287.5</v>
      </c>
      <c r="AU612" s="50"/>
      <c r="AV612" s="50"/>
      <c r="AW612" s="50"/>
      <c r="AX612" s="50"/>
      <c r="AY612" s="51"/>
    </row>
    <row r="613" spans="44:51" ht="15">
      <c r="AR613" s="41">
        <f t="shared" si="193"/>
        <v>4.630291666666667</v>
      </c>
      <c r="AS613" s="42">
        <f t="shared" si="195"/>
        <v>711</v>
      </c>
      <c r="AT613" s="50">
        <f t="shared" si="194"/>
        <v>3292.13</v>
      </c>
      <c r="AU613" s="50"/>
      <c r="AV613" s="50"/>
      <c r="AW613" s="50"/>
      <c r="AX613" s="50"/>
      <c r="AY613" s="51"/>
    </row>
    <row r="614" spans="44:51" ht="15">
      <c r="AR614" s="41">
        <f t="shared" si="193"/>
        <v>4.630291666666667</v>
      </c>
      <c r="AS614" s="42">
        <f t="shared" si="195"/>
        <v>712</v>
      </c>
      <c r="AT614" s="50">
        <f t="shared" si="194"/>
        <v>3296.76</v>
      </c>
      <c r="AU614" s="50"/>
      <c r="AV614" s="50"/>
      <c r="AW614" s="50"/>
      <c r="AX614" s="50"/>
      <c r="AY614" s="51"/>
    </row>
    <row r="615" spans="44:51" ht="15">
      <c r="AR615" s="41">
        <f t="shared" si="193"/>
        <v>4.630291666666667</v>
      </c>
      <c r="AS615" s="42">
        <f t="shared" si="195"/>
        <v>713</v>
      </c>
      <c r="AT615" s="50">
        <f t="shared" si="194"/>
        <v>3301.39</v>
      </c>
      <c r="AU615" s="50"/>
      <c r="AV615" s="50"/>
      <c r="AW615" s="50"/>
      <c r="AX615" s="50"/>
      <c r="AY615" s="51"/>
    </row>
    <row r="616" spans="44:51" ht="15">
      <c r="AR616" s="41">
        <f t="shared" si="193"/>
        <v>4.630291666666667</v>
      </c>
      <c r="AS616" s="42">
        <f t="shared" si="195"/>
        <v>714</v>
      </c>
      <c r="AT616" s="50">
        <f t="shared" si="194"/>
        <v>3306.02</v>
      </c>
      <c r="AU616" s="50"/>
      <c r="AV616" s="50"/>
      <c r="AW616" s="50"/>
      <c r="AX616" s="50"/>
      <c r="AY616" s="51"/>
    </row>
    <row r="617" spans="44:51" ht="15">
      <c r="AR617" s="41">
        <f t="shared" si="193"/>
        <v>4.630291666666667</v>
      </c>
      <c r="AS617" s="42">
        <f t="shared" si="195"/>
        <v>715</v>
      </c>
      <c r="AT617" s="50">
        <f t="shared" si="194"/>
        <v>3310.65</v>
      </c>
      <c r="AU617" s="50"/>
      <c r="AV617" s="50"/>
      <c r="AW617" s="50"/>
      <c r="AX617" s="50"/>
      <c r="AY617" s="51"/>
    </row>
    <row r="618" spans="44:51" ht="15">
      <c r="AR618" s="41">
        <f t="shared" si="193"/>
        <v>4.630291666666667</v>
      </c>
      <c r="AS618" s="42">
        <f t="shared" si="195"/>
        <v>716</v>
      </c>
      <c r="AT618" s="50">
        <f t="shared" si="194"/>
        <v>3315.28</v>
      </c>
      <c r="AU618" s="50"/>
      <c r="AV618" s="50"/>
      <c r="AW618" s="50"/>
      <c r="AX618" s="50"/>
      <c r="AY618" s="51"/>
    </row>
    <row r="619" spans="44:51" ht="15">
      <c r="AR619" s="41">
        <f t="shared" si="193"/>
        <v>4.630291666666667</v>
      </c>
      <c r="AS619" s="42">
        <f t="shared" si="195"/>
        <v>717</v>
      </c>
      <c r="AT619" s="50">
        <f t="shared" si="194"/>
        <v>3319.91</v>
      </c>
      <c r="AU619" s="50"/>
      <c r="AV619" s="50"/>
      <c r="AW619" s="50"/>
      <c r="AX619" s="50"/>
      <c r="AY619" s="51"/>
    </row>
    <row r="620" spans="44:51" ht="15">
      <c r="AR620" s="41">
        <f t="shared" si="193"/>
        <v>4.630291666666667</v>
      </c>
      <c r="AS620" s="42">
        <f t="shared" si="195"/>
        <v>718</v>
      </c>
      <c r="AT620" s="50">
        <f t="shared" si="194"/>
        <v>3324.54</v>
      </c>
      <c r="AU620" s="50"/>
      <c r="AV620" s="50"/>
      <c r="AW620" s="50"/>
      <c r="AX620" s="50"/>
      <c r="AY620" s="51"/>
    </row>
    <row r="621" spans="44:51" ht="15">
      <c r="AR621" s="41">
        <f t="shared" si="193"/>
        <v>4.630291666666667</v>
      </c>
      <c r="AS621" s="42">
        <f t="shared" si="195"/>
        <v>719</v>
      </c>
      <c r="AT621" s="50">
        <f t="shared" si="194"/>
        <v>3329.17</v>
      </c>
      <c r="AU621" s="50"/>
      <c r="AV621" s="50"/>
      <c r="AW621" s="50"/>
      <c r="AX621" s="50"/>
      <c r="AY621" s="51"/>
    </row>
    <row r="622" spans="44:51" ht="15">
      <c r="AR622" s="41">
        <f t="shared" si="193"/>
        <v>4.630291666666667</v>
      </c>
      <c r="AS622" s="42">
        <f t="shared" si="195"/>
        <v>720</v>
      </c>
      <c r="AT622" s="50">
        <f t="shared" si="194"/>
        <v>3333.81</v>
      </c>
      <c r="AU622" s="50"/>
      <c r="AV622" s="50"/>
      <c r="AW622" s="50"/>
      <c r="AX622" s="50"/>
      <c r="AY622" s="51"/>
    </row>
    <row r="623" spans="44:51" ht="15">
      <c r="AR623" s="41">
        <f t="shared" si="193"/>
        <v>4.630291666666667</v>
      </c>
      <c r="AS623" s="42">
        <f t="shared" si="195"/>
        <v>721</v>
      </c>
      <c r="AT623" s="50">
        <f t="shared" si="194"/>
        <v>3338.44</v>
      </c>
      <c r="AU623" s="50"/>
      <c r="AV623" s="50"/>
      <c r="AW623" s="50"/>
      <c r="AX623" s="50"/>
      <c r="AY623" s="51"/>
    </row>
    <row r="624" spans="44:51" ht="15">
      <c r="AR624" s="41">
        <f t="shared" si="193"/>
        <v>4.630291666666667</v>
      </c>
      <c r="AS624" s="42">
        <f t="shared" si="195"/>
        <v>722</v>
      </c>
      <c r="AT624" s="50">
        <f t="shared" si="194"/>
        <v>3343.07</v>
      </c>
      <c r="AU624" s="50"/>
      <c r="AV624" s="50"/>
      <c r="AW624" s="50"/>
      <c r="AX624" s="50"/>
      <c r="AY624" s="51"/>
    </row>
    <row r="625" spans="44:51" ht="15">
      <c r="AR625" s="41">
        <f t="shared" si="193"/>
        <v>4.630291666666667</v>
      </c>
      <c r="AS625" s="42">
        <f t="shared" si="195"/>
        <v>723</v>
      </c>
      <c r="AT625" s="50">
        <f t="shared" si="194"/>
        <v>3347.7</v>
      </c>
      <c r="AU625" s="50"/>
      <c r="AV625" s="50"/>
      <c r="AW625" s="50"/>
      <c r="AX625" s="50"/>
      <c r="AY625" s="51"/>
    </row>
    <row r="626" spans="44:51" ht="15">
      <c r="AR626" s="41">
        <f t="shared" si="193"/>
        <v>4.630291666666667</v>
      </c>
      <c r="AS626" s="42">
        <f t="shared" si="195"/>
        <v>724</v>
      </c>
      <c r="AT626" s="50">
        <f t="shared" si="194"/>
        <v>3352.33</v>
      </c>
      <c r="AU626" s="50"/>
      <c r="AV626" s="50"/>
      <c r="AW626" s="50"/>
      <c r="AX626" s="50"/>
      <c r="AY626" s="51"/>
    </row>
    <row r="627" spans="44:51" ht="15">
      <c r="AR627" s="41">
        <f t="shared" si="193"/>
        <v>4.630291666666667</v>
      </c>
      <c r="AS627" s="42">
        <f t="shared" si="195"/>
        <v>725</v>
      </c>
      <c r="AT627" s="50">
        <f t="shared" si="194"/>
        <v>3356.96</v>
      </c>
      <c r="AU627" s="50"/>
      <c r="AV627" s="50"/>
      <c r="AW627" s="50"/>
      <c r="AX627" s="50"/>
      <c r="AY627" s="51"/>
    </row>
    <row r="628" spans="44:51" ht="15">
      <c r="AR628" s="41">
        <f t="shared" si="193"/>
        <v>4.630291666666667</v>
      </c>
      <c r="AS628" s="42">
        <f t="shared" si="195"/>
        <v>726</v>
      </c>
      <c r="AT628" s="50">
        <f t="shared" si="194"/>
        <v>3361.59</v>
      </c>
      <c r="AU628" s="50"/>
      <c r="AV628" s="50"/>
      <c r="AW628" s="50"/>
      <c r="AX628" s="50"/>
      <c r="AY628" s="51"/>
    </row>
    <row r="629" spans="44:51" ht="15">
      <c r="AR629" s="41">
        <f t="shared" si="193"/>
        <v>4.630291666666667</v>
      </c>
      <c r="AS629" s="42">
        <f t="shared" si="195"/>
        <v>727</v>
      </c>
      <c r="AT629" s="50">
        <f t="shared" si="194"/>
        <v>3366.22</v>
      </c>
      <c r="AU629" s="50"/>
      <c r="AV629" s="50"/>
      <c r="AW629" s="50"/>
      <c r="AX629" s="50"/>
      <c r="AY629" s="51"/>
    </row>
    <row r="630" spans="44:51" ht="15">
      <c r="AR630" s="41">
        <f t="shared" si="193"/>
        <v>4.630291666666667</v>
      </c>
      <c r="AS630" s="42">
        <f t="shared" si="195"/>
        <v>728</v>
      </c>
      <c r="AT630" s="50">
        <f t="shared" si="194"/>
        <v>3370.85</v>
      </c>
      <c r="AU630" s="50"/>
      <c r="AV630" s="50"/>
      <c r="AW630" s="50"/>
      <c r="AX630" s="50"/>
      <c r="AY630" s="51"/>
    </row>
    <row r="631" spans="44:51" ht="15">
      <c r="AR631" s="41">
        <f t="shared" si="193"/>
        <v>4.630291666666667</v>
      </c>
      <c r="AS631" s="42">
        <f t="shared" si="195"/>
        <v>729</v>
      </c>
      <c r="AT631" s="50">
        <f t="shared" si="194"/>
        <v>3375.48</v>
      </c>
      <c r="AU631" s="50"/>
      <c r="AV631" s="50"/>
      <c r="AW631" s="50"/>
      <c r="AX631" s="50"/>
      <c r="AY631" s="51"/>
    </row>
    <row r="632" spans="44:51" ht="15">
      <c r="AR632" s="41">
        <f t="shared" si="193"/>
        <v>4.630291666666667</v>
      </c>
      <c r="AS632" s="42">
        <f t="shared" si="195"/>
        <v>730</v>
      </c>
      <c r="AT632" s="50">
        <f t="shared" si="194"/>
        <v>3380.11</v>
      </c>
      <c r="AU632" s="50"/>
      <c r="AV632" s="50"/>
      <c r="AW632" s="50"/>
      <c r="AX632" s="50"/>
      <c r="AY632" s="51"/>
    </row>
    <row r="633" spans="44:51" ht="15">
      <c r="AR633" s="41">
        <f t="shared" si="193"/>
        <v>4.630291666666667</v>
      </c>
      <c r="AS633" s="42">
        <f t="shared" si="195"/>
        <v>731</v>
      </c>
      <c r="AT633" s="50">
        <f t="shared" si="194"/>
        <v>3384.74</v>
      </c>
      <c r="AU633" s="50"/>
      <c r="AV633" s="50"/>
      <c r="AW633" s="50"/>
      <c r="AX633" s="50"/>
      <c r="AY633" s="51"/>
    </row>
    <row r="634" spans="44:51" ht="15">
      <c r="AR634" s="41">
        <f t="shared" si="193"/>
        <v>4.630291666666667</v>
      </c>
      <c r="AS634" s="42">
        <f t="shared" si="195"/>
        <v>732</v>
      </c>
      <c r="AT634" s="50">
        <f t="shared" si="194"/>
        <v>3389.37</v>
      </c>
      <c r="AU634" s="50"/>
      <c r="AV634" s="50"/>
      <c r="AW634" s="50"/>
      <c r="AX634" s="50"/>
      <c r="AY634" s="51"/>
    </row>
    <row r="635" spans="44:51" ht="15">
      <c r="AR635" s="41">
        <f t="shared" si="193"/>
        <v>4.630291666666667</v>
      </c>
      <c r="AS635" s="42">
        <f t="shared" si="195"/>
        <v>733</v>
      </c>
      <c r="AT635" s="50">
        <f t="shared" si="194"/>
        <v>3394</v>
      </c>
      <c r="AU635" s="50"/>
      <c r="AV635" s="50"/>
      <c r="AW635" s="50"/>
      <c r="AX635" s="50"/>
      <c r="AY635" s="51"/>
    </row>
    <row r="636" spans="44:51" ht="15">
      <c r="AR636" s="41">
        <f t="shared" si="193"/>
        <v>4.630291666666667</v>
      </c>
      <c r="AS636" s="42">
        <f t="shared" si="195"/>
        <v>734</v>
      </c>
      <c r="AT636" s="50">
        <f t="shared" si="194"/>
        <v>3398.63</v>
      </c>
      <c r="AU636" s="50"/>
      <c r="AV636" s="50"/>
      <c r="AW636" s="50"/>
      <c r="AX636" s="50"/>
      <c r="AY636" s="51"/>
    </row>
    <row r="637" spans="44:51" ht="15">
      <c r="AR637" s="41">
        <f t="shared" si="193"/>
        <v>4.630291666666667</v>
      </c>
      <c r="AS637" s="42">
        <f t="shared" si="195"/>
        <v>735</v>
      </c>
      <c r="AT637" s="50">
        <f t="shared" si="194"/>
        <v>3403.26</v>
      </c>
      <c r="AU637" s="50"/>
      <c r="AV637" s="50"/>
      <c r="AW637" s="50"/>
      <c r="AX637" s="50"/>
      <c r="AY637" s="51"/>
    </row>
    <row r="638" spans="44:51" ht="15">
      <c r="AR638" s="41">
        <f t="shared" si="193"/>
        <v>4.630291666666667</v>
      </c>
      <c r="AS638" s="42">
        <f t="shared" si="195"/>
        <v>736</v>
      </c>
      <c r="AT638" s="50">
        <f t="shared" si="194"/>
        <v>3407.89</v>
      </c>
      <c r="AU638" s="50"/>
      <c r="AV638" s="50"/>
      <c r="AW638" s="50"/>
      <c r="AX638" s="50"/>
      <c r="AY638" s="51"/>
    </row>
    <row r="639" spans="44:51" ht="15">
      <c r="AR639" s="41">
        <f t="shared" si="193"/>
        <v>4.630291666666667</v>
      </c>
      <c r="AS639" s="42">
        <f t="shared" si="195"/>
        <v>737</v>
      </c>
      <c r="AT639" s="50">
        <f t="shared" si="194"/>
        <v>3412.52</v>
      </c>
      <c r="AU639" s="50"/>
      <c r="AV639" s="50"/>
      <c r="AW639" s="50"/>
      <c r="AX639" s="50"/>
      <c r="AY639" s="51"/>
    </row>
    <row r="640" spans="44:51" ht="15">
      <c r="AR640" s="41">
        <f t="shared" si="193"/>
        <v>4.630291666666667</v>
      </c>
      <c r="AS640" s="42">
        <f t="shared" si="195"/>
        <v>738</v>
      </c>
      <c r="AT640" s="50">
        <f t="shared" si="194"/>
        <v>3417.15</v>
      </c>
      <c r="AU640" s="50"/>
      <c r="AV640" s="50"/>
      <c r="AW640" s="50"/>
      <c r="AX640" s="50"/>
      <c r="AY640" s="51"/>
    </row>
    <row r="641" spans="44:51" ht="15">
      <c r="AR641" s="41">
        <f t="shared" si="193"/>
        <v>4.630291666666667</v>
      </c>
      <c r="AS641" s="42">
        <f t="shared" si="195"/>
        <v>739</v>
      </c>
      <c r="AT641" s="50">
        <f t="shared" si="194"/>
        <v>3421.78</v>
      </c>
      <c r="AU641" s="50"/>
      <c r="AV641" s="50"/>
      <c r="AW641" s="50"/>
      <c r="AX641" s="50"/>
      <c r="AY641" s="51"/>
    </row>
    <row r="642" spans="44:51" ht="15">
      <c r="AR642" s="41">
        <f t="shared" si="193"/>
        <v>4.630291666666667</v>
      </c>
      <c r="AS642" s="42">
        <f t="shared" si="195"/>
        <v>740</v>
      </c>
      <c r="AT642" s="50">
        <f t="shared" si="194"/>
        <v>3426.41</v>
      </c>
      <c r="AU642" s="50"/>
      <c r="AV642" s="50"/>
      <c r="AW642" s="50"/>
      <c r="AX642" s="50"/>
      <c r="AY642" s="51"/>
    </row>
    <row r="643" spans="44:51" ht="15">
      <c r="AR643" s="41">
        <f aca="true" t="shared" si="196" ref="AR643:AR706">5556.35/12/100</f>
        <v>4.630291666666667</v>
      </c>
      <c r="AS643" s="42">
        <f t="shared" si="195"/>
        <v>741</v>
      </c>
      <c r="AT643" s="50">
        <f aca="true" t="shared" si="197" ref="AT643:AT706">ROUNDDOWN(AS643*AR643,2)</f>
        <v>3431.04</v>
      </c>
      <c r="AU643" s="50"/>
      <c r="AV643" s="50"/>
      <c r="AW643" s="50"/>
      <c r="AX643" s="50"/>
      <c r="AY643" s="51"/>
    </row>
    <row r="644" spans="44:51" ht="15">
      <c r="AR644" s="41">
        <f t="shared" si="196"/>
        <v>4.630291666666667</v>
      </c>
      <c r="AS644" s="42">
        <f aca="true" t="shared" si="198" ref="AS644:AS707">AS643+1</f>
        <v>742</v>
      </c>
      <c r="AT644" s="50">
        <f t="shared" si="197"/>
        <v>3435.67</v>
      </c>
      <c r="AU644" s="50"/>
      <c r="AV644" s="50"/>
      <c r="AW644" s="50"/>
      <c r="AX644" s="50"/>
      <c r="AY644" s="51"/>
    </row>
    <row r="645" spans="44:51" ht="15">
      <c r="AR645" s="41">
        <f t="shared" si="196"/>
        <v>4.630291666666667</v>
      </c>
      <c r="AS645" s="42">
        <f t="shared" si="198"/>
        <v>743</v>
      </c>
      <c r="AT645" s="50">
        <f t="shared" si="197"/>
        <v>3440.3</v>
      </c>
      <c r="AU645" s="50"/>
      <c r="AV645" s="50"/>
      <c r="AW645" s="50"/>
      <c r="AX645" s="50"/>
      <c r="AY645" s="51"/>
    </row>
    <row r="646" spans="44:51" ht="15">
      <c r="AR646" s="41">
        <f t="shared" si="196"/>
        <v>4.630291666666667</v>
      </c>
      <c r="AS646" s="42">
        <f t="shared" si="198"/>
        <v>744</v>
      </c>
      <c r="AT646" s="50">
        <f t="shared" si="197"/>
        <v>3444.93</v>
      </c>
      <c r="AU646" s="50"/>
      <c r="AV646" s="50"/>
      <c r="AW646" s="50"/>
      <c r="AX646" s="50"/>
      <c r="AY646" s="51"/>
    </row>
    <row r="647" spans="44:51" ht="15">
      <c r="AR647" s="41">
        <f t="shared" si="196"/>
        <v>4.630291666666667</v>
      </c>
      <c r="AS647" s="42">
        <f t="shared" si="198"/>
        <v>745</v>
      </c>
      <c r="AT647" s="50">
        <f t="shared" si="197"/>
        <v>3449.56</v>
      </c>
      <c r="AU647" s="50"/>
      <c r="AV647" s="50"/>
      <c r="AW647" s="50"/>
      <c r="AX647" s="50"/>
      <c r="AY647" s="51"/>
    </row>
    <row r="648" spans="44:51" ht="15">
      <c r="AR648" s="41">
        <f t="shared" si="196"/>
        <v>4.630291666666667</v>
      </c>
      <c r="AS648" s="42">
        <f t="shared" si="198"/>
        <v>746</v>
      </c>
      <c r="AT648" s="50">
        <f t="shared" si="197"/>
        <v>3454.19</v>
      </c>
      <c r="AU648" s="50"/>
      <c r="AV648" s="50"/>
      <c r="AW648" s="50"/>
      <c r="AX648" s="50"/>
      <c r="AY648" s="51"/>
    </row>
    <row r="649" spans="44:51" ht="15">
      <c r="AR649" s="41">
        <f t="shared" si="196"/>
        <v>4.630291666666667</v>
      </c>
      <c r="AS649" s="42">
        <f t="shared" si="198"/>
        <v>747</v>
      </c>
      <c r="AT649" s="50">
        <f t="shared" si="197"/>
        <v>3458.82</v>
      </c>
      <c r="AU649" s="50"/>
      <c r="AV649" s="50"/>
      <c r="AW649" s="50"/>
      <c r="AX649" s="50"/>
      <c r="AY649" s="51"/>
    </row>
    <row r="650" spans="44:51" ht="15">
      <c r="AR650" s="41">
        <f t="shared" si="196"/>
        <v>4.630291666666667</v>
      </c>
      <c r="AS650" s="42">
        <f t="shared" si="198"/>
        <v>748</v>
      </c>
      <c r="AT650" s="50">
        <f t="shared" si="197"/>
        <v>3463.45</v>
      </c>
      <c r="AU650" s="50"/>
      <c r="AV650" s="50"/>
      <c r="AW650" s="50"/>
      <c r="AX650" s="50"/>
      <c r="AY650" s="51"/>
    </row>
    <row r="651" spans="44:51" ht="15">
      <c r="AR651" s="41">
        <f t="shared" si="196"/>
        <v>4.630291666666667</v>
      </c>
      <c r="AS651" s="42">
        <f t="shared" si="198"/>
        <v>749</v>
      </c>
      <c r="AT651" s="50">
        <f t="shared" si="197"/>
        <v>3468.08</v>
      </c>
      <c r="AU651" s="50"/>
      <c r="AV651" s="50"/>
      <c r="AW651" s="50"/>
      <c r="AX651" s="50"/>
      <c r="AY651" s="51"/>
    </row>
    <row r="652" spans="44:51" ht="15">
      <c r="AR652" s="41">
        <f t="shared" si="196"/>
        <v>4.630291666666667</v>
      </c>
      <c r="AS652" s="42">
        <f t="shared" si="198"/>
        <v>750</v>
      </c>
      <c r="AT652" s="50">
        <f t="shared" si="197"/>
        <v>3472.71</v>
      </c>
      <c r="AU652" s="50"/>
      <c r="AV652" s="50"/>
      <c r="AW652" s="50"/>
      <c r="AX652" s="50"/>
      <c r="AY652" s="51"/>
    </row>
    <row r="653" spans="44:51" ht="15">
      <c r="AR653" s="41">
        <f t="shared" si="196"/>
        <v>4.630291666666667</v>
      </c>
      <c r="AS653" s="42">
        <f t="shared" si="198"/>
        <v>751</v>
      </c>
      <c r="AT653" s="50">
        <f t="shared" si="197"/>
        <v>3477.34</v>
      </c>
      <c r="AU653" s="50"/>
      <c r="AV653" s="50"/>
      <c r="AW653" s="50"/>
      <c r="AX653" s="50"/>
      <c r="AY653" s="51"/>
    </row>
    <row r="654" spans="44:51" ht="15">
      <c r="AR654" s="41">
        <f t="shared" si="196"/>
        <v>4.630291666666667</v>
      </c>
      <c r="AS654" s="42">
        <f t="shared" si="198"/>
        <v>752</v>
      </c>
      <c r="AT654" s="50">
        <f t="shared" si="197"/>
        <v>3481.97</v>
      </c>
      <c r="AU654" s="50"/>
      <c r="AV654" s="50"/>
      <c r="AW654" s="50"/>
      <c r="AX654" s="50"/>
      <c r="AY654" s="51"/>
    </row>
    <row r="655" spans="44:51" ht="15">
      <c r="AR655" s="41">
        <f t="shared" si="196"/>
        <v>4.630291666666667</v>
      </c>
      <c r="AS655" s="42">
        <f t="shared" si="198"/>
        <v>753</v>
      </c>
      <c r="AT655" s="50">
        <f t="shared" si="197"/>
        <v>3486.6</v>
      </c>
      <c r="AU655" s="50"/>
      <c r="AV655" s="50"/>
      <c r="AW655" s="50"/>
      <c r="AX655" s="50"/>
      <c r="AY655" s="51"/>
    </row>
    <row r="656" spans="44:51" ht="15">
      <c r="AR656" s="41">
        <f t="shared" si="196"/>
        <v>4.630291666666667</v>
      </c>
      <c r="AS656" s="42">
        <f t="shared" si="198"/>
        <v>754</v>
      </c>
      <c r="AT656" s="50">
        <f t="shared" si="197"/>
        <v>3491.23</v>
      </c>
      <c r="AU656" s="50"/>
      <c r="AV656" s="50"/>
      <c r="AW656" s="50"/>
      <c r="AX656" s="50"/>
      <c r="AY656" s="51"/>
    </row>
    <row r="657" spans="44:51" ht="15">
      <c r="AR657" s="41">
        <f t="shared" si="196"/>
        <v>4.630291666666667</v>
      </c>
      <c r="AS657" s="42">
        <f t="shared" si="198"/>
        <v>755</v>
      </c>
      <c r="AT657" s="50">
        <f t="shared" si="197"/>
        <v>3495.87</v>
      </c>
      <c r="AU657" s="50"/>
      <c r="AV657" s="50"/>
      <c r="AW657" s="50"/>
      <c r="AX657" s="50"/>
      <c r="AY657" s="51"/>
    </row>
    <row r="658" spans="44:51" ht="15">
      <c r="AR658" s="41">
        <f t="shared" si="196"/>
        <v>4.630291666666667</v>
      </c>
      <c r="AS658" s="42">
        <f t="shared" si="198"/>
        <v>756</v>
      </c>
      <c r="AT658" s="50">
        <f t="shared" si="197"/>
        <v>3500.5</v>
      </c>
      <c r="AU658" s="50"/>
      <c r="AV658" s="50"/>
      <c r="AW658" s="50"/>
      <c r="AX658" s="50"/>
      <c r="AY658" s="51"/>
    </row>
    <row r="659" spans="44:51" ht="15">
      <c r="AR659" s="41">
        <f t="shared" si="196"/>
        <v>4.630291666666667</v>
      </c>
      <c r="AS659" s="42">
        <f t="shared" si="198"/>
        <v>757</v>
      </c>
      <c r="AT659" s="50">
        <f t="shared" si="197"/>
        <v>3505.13</v>
      </c>
      <c r="AU659" s="50"/>
      <c r="AV659" s="50"/>
      <c r="AW659" s="50"/>
      <c r="AX659" s="50"/>
      <c r="AY659" s="51"/>
    </row>
    <row r="660" spans="44:51" ht="15">
      <c r="AR660" s="41">
        <f t="shared" si="196"/>
        <v>4.630291666666667</v>
      </c>
      <c r="AS660" s="42">
        <f t="shared" si="198"/>
        <v>758</v>
      </c>
      <c r="AT660" s="50">
        <f t="shared" si="197"/>
        <v>3509.76</v>
      </c>
      <c r="AU660" s="50"/>
      <c r="AV660" s="50"/>
      <c r="AW660" s="50"/>
      <c r="AX660" s="50"/>
      <c r="AY660" s="51"/>
    </row>
    <row r="661" spans="44:51" ht="15">
      <c r="AR661" s="41">
        <f t="shared" si="196"/>
        <v>4.630291666666667</v>
      </c>
      <c r="AS661" s="42">
        <f t="shared" si="198"/>
        <v>759</v>
      </c>
      <c r="AT661" s="50">
        <f t="shared" si="197"/>
        <v>3514.39</v>
      </c>
      <c r="AU661" s="50"/>
      <c r="AV661" s="50"/>
      <c r="AW661" s="50"/>
      <c r="AX661" s="50"/>
      <c r="AY661" s="51"/>
    </row>
    <row r="662" spans="44:51" ht="15">
      <c r="AR662" s="41">
        <f t="shared" si="196"/>
        <v>4.630291666666667</v>
      </c>
      <c r="AS662" s="42">
        <f t="shared" si="198"/>
        <v>760</v>
      </c>
      <c r="AT662" s="50">
        <f t="shared" si="197"/>
        <v>3519.02</v>
      </c>
      <c r="AU662" s="50"/>
      <c r="AV662" s="50"/>
      <c r="AW662" s="50"/>
      <c r="AX662" s="50"/>
      <c r="AY662" s="51"/>
    </row>
    <row r="663" spans="44:51" ht="15">
      <c r="AR663" s="41">
        <f t="shared" si="196"/>
        <v>4.630291666666667</v>
      </c>
      <c r="AS663" s="42">
        <f t="shared" si="198"/>
        <v>761</v>
      </c>
      <c r="AT663" s="50">
        <f t="shared" si="197"/>
        <v>3523.65</v>
      </c>
      <c r="AU663" s="50"/>
      <c r="AV663" s="50"/>
      <c r="AW663" s="50"/>
      <c r="AX663" s="50"/>
      <c r="AY663" s="51"/>
    </row>
    <row r="664" spans="44:51" ht="15">
      <c r="AR664" s="41">
        <f t="shared" si="196"/>
        <v>4.630291666666667</v>
      </c>
      <c r="AS664" s="42">
        <f t="shared" si="198"/>
        <v>762</v>
      </c>
      <c r="AT664" s="50">
        <f t="shared" si="197"/>
        <v>3528.28</v>
      </c>
      <c r="AU664" s="50"/>
      <c r="AV664" s="50"/>
      <c r="AW664" s="50"/>
      <c r="AX664" s="50"/>
      <c r="AY664" s="51"/>
    </row>
    <row r="665" spans="44:51" ht="15">
      <c r="AR665" s="41">
        <f t="shared" si="196"/>
        <v>4.630291666666667</v>
      </c>
      <c r="AS665" s="42">
        <f t="shared" si="198"/>
        <v>763</v>
      </c>
      <c r="AT665" s="50">
        <f t="shared" si="197"/>
        <v>3532.91</v>
      </c>
      <c r="AU665" s="50"/>
      <c r="AV665" s="50"/>
      <c r="AW665" s="50"/>
      <c r="AX665" s="50"/>
      <c r="AY665" s="51"/>
    </row>
    <row r="666" spans="44:51" ht="15">
      <c r="AR666" s="41">
        <f t="shared" si="196"/>
        <v>4.630291666666667</v>
      </c>
      <c r="AS666" s="42">
        <f t="shared" si="198"/>
        <v>764</v>
      </c>
      <c r="AT666" s="50">
        <f t="shared" si="197"/>
        <v>3537.54</v>
      </c>
      <c r="AU666" s="50"/>
      <c r="AV666" s="50"/>
      <c r="AW666" s="50"/>
      <c r="AX666" s="50"/>
      <c r="AY666" s="51"/>
    </row>
    <row r="667" spans="44:51" ht="15">
      <c r="AR667" s="41">
        <f t="shared" si="196"/>
        <v>4.630291666666667</v>
      </c>
      <c r="AS667" s="42">
        <f t="shared" si="198"/>
        <v>765</v>
      </c>
      <c r="AT667" s="50">
        <f t="shared" si="197"/>
        <v>3542.17</v>
      </c>
      <c r="AU667" s="50"/>
      <c r="AV667" s="50"/>
      <c r="AW667" s="50"/>
      <c r="AX667" s="50"/>
      <c r="AY667" s="51"/>
    </row>
    <row r="668" spans="44:51" ht="15">
      <c r="AR668" s="41">
        <f t="shared" si="196"/>
        <v>4.630291666666667</v>
      </c>
      <c r="AS668" s="42">
        <f t="shared" si="198"/>
        <v>766</v>
      </c>
      <c r="AT668" s="50">
        <f t="shared" si="197"/>
        <v>3546.8</v>
      </c>
      <c r="AU668" s="50"/>
      <c r="AV668" s="50"/>
      <c r="AW668" s="50"/>
      <c r="AX668" s="50"/>
      <c r="AY668" s="51"/>
    </row>
    <row r="669" spans="44:51" ht="15">
      <c r="AR669" s="41">
        <f t="shared" si="196"/>
        <v>4.630291666666667</v>
      </c>
      <c r="AS669" s="42">
        <f t="shared" si="198"/>
        <v>767</v>
      </c>
      <c r="AT669" s="50">
        <f t="shared" si="197"/>
        <v>3551.43</v>
      </c>
      <c r="AU669" s="50"/>
      <c r="AV669" s="50"/>
      <c r="AW669" s="50"/>
      <c r="AX669" s="50"/>
      <c r="AY669" s="51"/>
    </row>
    <row r="670" spans="44:51" ht="15">
      <c r="AR670" s="41">
        <f t="shared" si="196"/>
        <v>4.630291666666667</v>
      </c>
      <c r="AS670" s="42">
        <f t="shared" si="198"/>
        <v>768</v>
      </c>
      <c r="AT670" s="50">
        <f t="shared" si="197"/>
        <v>3556.06</v>
      </c>
      <c r="AU670" s="50"/>
      <c r="AV670" s="50"/>
      <c r="AW670" s="50"/>
      <c r="AX670" s="50"/>
      <c r="AY670" s="51"/>
    </row>
    <row r="671" spans="44:51" ht="15">
      <c r="AR671" s="41">
        <f t="shared" si="196"/>
        <v>4.630291666666667</v>
      </c>
      <c r="AS671" s="42">
        <f t="shared" si="198"/>
        <v>769</v>
      </c>
      <c r="AT671" s="50">
        <f t="shared" si="197"/>
        <v>3560.69</v>
      </c>
      <c r="AU671" s="50"/>
      <c r="AV671" s="50"/>
      <c r="AW671" s="50"/>
      <c r="AX671" s="50"/>
      <c r="AY671" s="51"/>
    </row>
    <row r="672" spans="44:51" ht="15">
      <c r="AR672" s="41">
        <f t="shared" si="196"/>
        <v>4.630291666666667</v>
      </c>
      <c r="AS672" s="42">
        <f t="shared" si="198"/>
        <v>770</v>
      </c>
      <c r="AT672" s="50">
        <f t="shared" si="197"/>
        <v>3565.32</v>
      </c>
      <c r="AU672" s="50"/>
      <c r="AV672" s="50"/>
      <c r="AW672" s="50"/>
      <c r="AX672" s="50"/>
      <c r="AY672" s="51"/>
    </row>
    <row r="673" spans="44:51" ht="15">
      <c r="AR673" s="41">
        <f t="shared" si="196"/>
        <v>4.630291666666667</v>
      </c>
      <c r="AS673" s="42">
        <f t="shared" si="198"/>
        <v>771</v>
      </c>
      <c r="AT673" s="50">
        <f t="shared" si="197"/>
        <v>3569.95</v>
      </c>
      <c r="AU673" s="50"/>
      <c r="AV673" s="50"/>
      <c r="AW673" s="50"/>
      <c r="AX673" s="50"/>
      <c r="AY673" s="51"/>
    </row>
    <row r="674" spans="44:51" ht="15">
      <c r="AR674" s="41">
        <f t="shared" si="196"/>
        <v>4.630291666666667</v>
      </c>
      <c r="AS674" s="42">
        <f t="shared" si="198"/>
        <v>772</v>
      </c>
      <c r="AT674" s="50">
        <f t="shared" si="197"/>
        <v>3574.58</v>
      </c>
      <c r="AU674" s="50"/>
      <c r="AV674" s="50"/>
      <c r="AW674" s="50"/>
      <c r="AX674" s="50"/>
      <c r="AY674" s="51"/>
    </row>
    <row r="675" spans="44:51" ht="15">
      <c r="AR675" s="41">
        <f t="shared" si="196"/>
        <v>4.630291666666667</v>
      </c>
      <c r="AS675" s="42">
        <f t="shared" si="198"/>
        <v>773</v>
      </c>
      <c r="AT675" s="50">
        <f t="shared" si="197"/>
        <v>3579.21</v>
      </c>
      <c r="AU675" s="50"/>
      <c r="AV675" s="50"/>
      <c r="AW675" s="50"/>
      <c r="AX675" s="50"/>
      <c r="AY675" s="51"/>
    </row>
    <row r="676" spans="44:51" ht="15">
      <c r="AR676" s="41">
        <f t="shared" si="196"/>
        <v>4.630291666666667</v>
      </c>
      <c r="AS676" s="42">
        <f t="shared" si="198"/>
        <v>774</v>
      </c>
      <c r="AT676" s="50">
        <f t="shared" si="197"/>
        <v>3583.84</v>
      </c>
      <c r="AU676" s="50"/>
      <c r="AV676" s="50"/>
      <c r="AW676" s="50"/>
      <c r="AX676" s="50"/>
      <c r="AY676" s="51"/>
    </row>
    <row r="677" spans="44:51" ht="15">
      <c r="AR677" s="41">
        <f t="shared" si="196"/>
        <v>4.630291666666667</v>
      </c>
      <c r="AS677" s="42">
        <f t="shared" si="198"/>
        <v>775</v>
      </c>
      <c r="AT677" s="50">
        <f t="shared" si="197"/>
        <v>3588.47</v>
      </c>
      <c r="AU677" s="50"/>
      <c r="AV677" s="50"/>
      <c r="AW677" s="50"/>
      <c r="AX677" s="50"/>
      <c r="AY677" s="51"/>
    </row>
    <row r="678" spans="44:51" ht="15">
      <c r="AR678" s="41">
        <f t="shared" si="196"/>
        <v>4.630291666666667</v>
      </c>
      <c r="AS678" s="42">
        <f t="shared" si="198"/>
        <v>776</v>
      </c>
      <c r="AT678" s="50">
        <f t="shared" si="197"/>
        <v>3593.1</v>
      </c>
      <c r="AU678" s="50"/>
      <c r="AV678" s="50"/>
      <c r="AW678" s="50"/>
      <c r="AX678" s="50"/>
      <c r="AY678" s="51"/>
    </row>
    <row r="679" spans="44:51" ht="15">
      <c r="AR679" s="41">
        <f t="shared" si="196"/>
        <v>4.630291666666667</v>
      </c>
      <c r="AS679" s="42">
        <f t="shared" si="198"/>
        <v>777</v>
      </c>
      <c r="AT679" s="50">
        <f t="shared" si="197"/>
        <v>3597.73</v>
      </c>
      <c r="AU679" s="50"/>
      <c r="AV679" s="50"/>
      <c r="AW679" s="50"/>
      <c r="AX679" s="50"/>
      <c r="AY679" s="51"/>
    </row>
    <row r="680" spans="44:51" ht="15">
      <c r="AR680" s="41">
        <f t="shared" si="196"/>
        <v>4.630291666666667</v>
      </c>
      <c r="AS680" s="42">
        <f t="shared" si="198"/>
        <v>778</v>
      </c>
      <c r="AT680" s="50">
        <f t="shared" si="197"/>
        <v>3602.36</v>
      </c>
      <c r="AU680" s="50"/>
      <c r="AV680" s="50"/>
      <c r="AW680" s="50"/>
      <c r="AX680" s="50"/>
      <c r="AY680" s="51"/>
    </row>
    <row r="681" spans="44:51" ht="15">
      <c r="AR681" s="41">
        <f t="shared" si="196"/>
        <v>4.630291666666667</v>
      </c>
      <c r="AS681" s="42">
        <f t="shared" si="198"/>
        <v>779</v>
      </c>
      <c r="AT681" s="50">
        <f t="shared" si="197"/>
        <v>3606.99</v>
      </c>
      <c r="AU681" s="50"/>
      <c r="AV681" s="50"/>
      <c r="AW681" s="50"/>
      <c r="AX681" s="50"/>
      <c r="AY681" s="51"/>
    </row>
    <row r="682" spans="44:51" ht="15">
      <c r="AR682" s="41">
        <f t="shared" si="196"/>
        <v>4.630291666666667</v>
      </c>
      <c r="AS682" s="42">
        <f t="shared" si="198"/>
        <v>780</v>
      </c>
      <c r="AT682" s="50">
        <f t="shared" si="197"/>
        <v>3611.62</v>
      </c>
      <c r="AU682" s="50"/>
      <c r="AV682" s="50"/>
      <c r="AW682" s="50"/>
      <c r="AX682" s="50"/>
      <c r="AY682" s="51"/>
    </row>
    <row r="683" spans="44:51" ht="15">
      <c r="AR683" s="41">
        <f t="shared" si="196"/>
        <v>4.630291666666667</v>
      </c>
      <c r="AS683" s="42">
        <f t="shared" si="198"/>
        <v>781</v>
      </c>
      <c r="AT683" s="50">
        <f t="shared" si="197"/>
        <v>3616.25</v>
      </c>
      <c r="AU683" s="50"/>
      <c r="AV683" s="50"/>
      <c r="AW683" s="50"/>
      <c r="AX683" s="50"/>
      <c r="AY683" s="51"/>
    </row>
    <row r="684" spans="44:51" ht="15">
      <c r="AR684" s="41">
        <f t="shared" si="196"/>
        <v>4.630291666666667</v>
      </c>
      <c r="AS684" s="42">
        <f t="shared" si="198"/>
        <v>782</v>
      </c>
      <c r="AT684" s="50">
        <f t="shared" si="197"/>
        <v>3620.88</v>
      </c>
      <c r="AU684" s="50"/>
      <c r="AV684" s="50"/>
      <c r="AW684" s="50"/>
      <c r="AX684" s="50"/>
      <c r="AY684" s="51"/>
    </row>
    <row r="685" spans="44:51" ht="15">
      <c r="AR685" s="41">
        <f t="shared" si="196"/>
        <v>4.630291666666667</v>
      </c>
      <c r="AS685" s="42">
        <f t="shared" si="198"/>
        <v>783</v>
      </c>
      <c r="AT685" s="50">
        <f t="shared" si="197"/>
        <v>3625.51</v>
      </c>
      <c r="AU685" s="50"/>
      <c r="AV685" s="50"/>
      <c r="AW685" s="50"/>
      <c r="AX685" s="50"/>
      <c r="AY685" s="51"/>
    </row>
    <row r="686" spans="44:51" ht="15">
      <c r="AR686" s="41">
        <f t="shared" si="196"/>
        <v>4.630291666666667</v>
      </c>
      <c r="AS686" s="42">
        <f t="shared" si="198"/>
        <v>784</v>
      </c>
      <c r="AT686" s="50">
        <f t="shared" si="197"/>
        <v>3630.14</v>
      </c>
      <c r="AU686" s="50"/>
      <c r="AV686" s="50"/>
      <c r="AW686" s="50"/>
      <c r="AX686" s="50"/>
      <c r="AY686" s="51"/>
    </row>
    <row r="687" spans="44:51" ht="15">
      <c r="AR687" s="41">
        <f t="shared" si="196"/>
        <v>4.630291666666667</v>
      </c>
      <c r="AS687" s="42">
        <f t="shared" si="198"/>
        <v>785</v>
      </c>
      <c r="AT687" s="50">
        <f t="shared" si="197"/>
        <v>3634.77</v>
      </c>
      <c r="AU687" s="50"/>
      <c r="AV687" s="50"/>
      <c r="AW687" s="50"/>
      <c r="AX687" s="50"/>
      <c r="AY687" s="51"/>
    </row>
    <row r="688" spans="44:51" ht="15">
      <c r="AR688" s="41">
        <f t="shared" si="196"/>
        <v>4.630291666666667</v>
      </c>
      <c r="AS688" s="42">
        <f t="shared" si="198"/>
        <v>786</v>
      </c>
      <c r="AT688" s="50">
        <f t="shared" si="197"/>
        <v>3639.4</v>
      </c>
      <c r="AU688" s="50"/>
      <c r="AV688" s="50"/>
      <c r="AW688" s="50"/>
      <c r="AX688" s="50"/>
      <c r="AY688" s="51"/>
    </row>
    <row r="689" spans="44:51" ht="15">
      <c r="AR689" s="41">
        <f t="shared" si="196"/>
        <v>4.630291666666667</v>
      </c>
      <c r="AS689" s="42">
        <f t="shared" si="198"/>
        <v>787</v>
      </c>
      <c r="AT689" s="50">
        <f t="shared" si="197"/>
        <v>3644.03</v>
      </c>
      <c r="AU689" s="50"/>
      <c r="AV689" s="50"/>
      <c r="AW689" s="50"/>
      <c r="AX689" s="50"/>
      <c r="AY689" s="51"/>
    </row>
    <row r="690" spans="44:51" ht="15">
      <c r="AR690" s="41">
        <f t="shared" si="196"/>
        <v>4.630291666666667</v>
      </c>
      <c r="AS690" s="42">
        <f t="shared" si="198"/>
        <v>788</v>
      </c>
      <c r="AT690" s="50">
        <f t="shared" si="197"/>
        <v>3648.66</v>
      </c>
      <c r="AU690" s="50"/>
      <c r="AV690" s="50"/>
      <c r="AW690" s="50"/>
      <c r="AX690" s="50"/>
      <c r="AY690" s="51"/>
    </row>
    <row r="691" spans="44:51" ht="15">
      <c r="AR691" s="41">
        <f t="shared" si="196"/>
        <v>4.630291666666667</v>
      </c>
      <c r="AS691" s="42">
        <f t="shared" si="198"/>
        <v>789</v>
      </c>
      <c r="AT691" s="50">
        <f t="shared" si="197"/>
        <v>3653.3</v>
      </c>
      <c r="AU691" s="50"/>
      <c r="AV691" s="50"/>
      <c r="AW691" s="50"/>
      <c r="AX691" s="50"/>
      <c r="AY691" s="51"/>
    </row>
    <row r="692" spans="44:51" ht="15">
      <c r="AR692" s="41">
        <f t="shared" si="196"/>
        <v>4.630291666666667</v>
      </c>
      <c r="AS692" s="42">
        <f t="shared" si="198"/>
        <v>790</v>
      </c>
      <c r="AT692" s="50">
        <f t="shared" si="197"/>
        <v>3657.93</v>
      </c>
      <c r="AU692" s="50"/>
      <c r="AV692" s="50"/>
      <c r="AW692" s="50"/>
      <c r="AX692" s="50"/>
      <c r="AY692" s="51"/>
    </row>
    <row r="693" spans="44:51" ht="15">
      <c r="AR693" s="41">
        <f t="shared" si="196"/>
        <v>4.630291666666667</v>
      </c>
      <c r="AS693" s="42">
        <f t="shared" si="198"/>
        <v>791</v>
      </c>
      <c r="AT693" s="50">
        <f t="shared" si="197"/>
        <v>3662.56</v>
      </c>
      <c r="AU693" s="50"/>
      <c r="AV693" s="50"/>
      <c r="AW693" s="50"/>
      <c r="AX693" s="50"/>
      <c r="AY693" s="51"/>
    </row>
    <row r="694" spans="44:51" ht="15">
      <c r="AR694" s="41">
        <f t="shared" si="196"/>
        <v>4.630291666666667</v>
      </c>
      <c r="AS694" s="42">
        <f t="shared" si="198"/>
        <v>792</v>
      </c>
      <c r="AT694" s="50">
        <f t="shared" si="197"/>
        <v>3667.19</v>
      </c>
      <c r="AU694" s="50"/>
      <c r="AV694" s="50"/>
      <c r="AW694" s="50"/>
      <c r="AX694" s="50"/>
      <c r="AY694" s="51"/>
    </row>
    <row r="695" spans="44:51" ht="15">
      <c r="AR695" s="41">
        <f t="shared" si="196"/>
        <v>4.630291666666667</v>
      </c>
      <c r="AS695" s="42">
        <f t="shared" si="198"/>
        <v>793</v>
      </c>
      <c r="AT695" s="50">
        <f t="shared" si="197"/>
        <v>3671.82</v>
      </c>
      <c r="AU695" s="50"/>
      <c r="AV695" s="50"/>
      <c r="AW695" s="50"/>
      <c r="AX695" s="50"/>
      <c r="AY695" s="51"/>
    </row>
    <row r="696" spans="44:51" ht="15">
      <c r="AR696" s="41">
        <f t="shared" si="196"/>
        <v>4.630291666666667</v>
      </c>
      <c r="AS696" s="42">
        <f t="shared" si="198"/>
        <v>794</v>
      </c>
      <c r="AT696" s="50">
        <f t="shared" si="197"/>
        <v>3676.45</v>
      </c>
      <c r="AU696" s="50"/>
      <c r="AV696" s="50"/>
      <c r="AW696" s="50"/>
      <c r="AX696" s="50"/>
      <c r="AY696" s="51"/>
    </row>
    <row r="697" spans="44:51" ht="15">
      <c r="AR697" s="41">
        <f t="shared" si="196"/>
        <v>4.630291666666667</v>
      </c>
      <c r="AS697" s="42">
        <f t="shared" si="198"/>
        <v>795</v>
      </c>
      <c r="AT697" s="50">
        <f t="shared" si="197"/>
        <v>3681.08</v>
      </c>
      <c r="AU697" s="50"/>
      <c r="AV697" s="50"/>
      <c r="AW697" s="50"/>
      <c r="AX697" s="50"/>
      <c r="AY697" s="51"/>
    </row>
    <row r="698" spans="44:51" ht="15">
      <c r="AR698" s="41">
        <f t="shared" si="196"/>
        <v>4.630291666666667</v>
      </c>
      <c r="AS698" s="42">
        <f t="shared" si="198"/>
        <v>796</v>
      </c>
      <c r="AT698" s="50">
        <f t="shared" si="197"/>
        <v>3685.71</v>
      </c>
      <c r="AU698" s="50"/>
      <c r="AV698" s="50"/>
      <c r="AW698" s="50"/>
      <c r="AX698" s="50"/>
      <c r="AY698" s="51"/>
    </row>
    <row r="699" spans="44:51" ht="15">
      <c r="AR699" s="41">
        <f t="shared" si="196"/>
        <v>4.630291666666667</v>
      </c>
      <c r="AS699" s="42">
        <f t="shared" si="198"/>
        <v>797</v>
      </c>
      <c r="AT699" s="50">
        <f t="shared" si="197"/>
        <v>3690.34</v>
      </c>
      <c r="AU699" s="50"/>
      <c r="AV699" s="50"/>
      <c r="AW699" s="50"/>
      <c r="AX699" s="50"/>
      <c r="AY699" s="51"/>
    </row>
    <row r="700" spans="44:51" ht="15">
      <c r="AR700" s="41">
        <f t="shared" si="196"/>
        <v>4.630291666666667</v>
      </c>
      <c r="AS700" s="42">
        <f t="shared" si="198"/>
        <v>798</v>
      </c>
      <c r="AT700" s="50">
        <f t="shared" si="197"/>
        <v>3694.97</v>
      </c>
      <c r="AU700" s="50"/>
      <c r="AV700" s="50"/>
      <c r="AW700" s="50"/>
      <c r="AX700" s="50"/>
      <c r="AY700" s="51"/>
    </row>
    <row r="701" spans="44:51" ht="15">
      <c r="AR701" s="41">
        <f t="shared" si="196"/>
        <v>4.630291666666667</v>
      </c>
      <c r="AS701" s="42">
        <f t="shared" si="198"/>
        <v>799</v>
      </c>
      <c r="AT701" s="50">
        <f t="shared" si="197"/>
        <v>3699.6</v>
      </c>
      <c r="AU701" s="50"/>
      <c r="AV701" s="50"/>
      <c r="AW701" s="50"/>
      <c r="AX701" s="50"/>
      <c r="AY701" s="51"/>
    </row>
    <row r="702" spans="44:51" ht="15">
      <c r="AR702" s="41">
        <f t="shared" si="196"/>
        <v>4.630291666666667</v>
      </c>
      <c r="AS702" s="42">
        <f t="shared" si="198"/>
        <v>800</v>
      </c>
      <c r="AT702" s="50">
        <f t="shared" si="197"/>
        <v>3704.23</v>
      </c>
      <c r="AU702" s="50"/>
      <c r="AV702" s="50"/>
      <c r="AW702" s="50"/>
      <c r="AX702" s="50"/>
      <c r="AY702" s="51"/>
    </row>
    <row r="703" spans="44:51" ht="15">
      <c r="AR703" s="41">
        <f t="shared" si="196"/>
        <v>4.630291666666667</v>
      </c>
      <c r="AS703" s="42">
        <f t="shared" si="198"/>
        <v>801</v>
      </c>
      <c r="AT703" s="50">
        <f t="shared" si="197"/>
        <v>3708.86</v>
      </c>
      <c r="AU703" s="50"/>
      <c r="AV703" s="50"/>
      <c r="AW703" s="50"/>
      <c r="AX703" s="50"/>
      <c r="AY703" s="51"/>
    </row>
    <row r="704" spans="44:51" ht="15">
      <c r="AR704" s="41">
        <f t="shared" si="196"/>
        <v>4.630291666666667</v>
      </c>
      <c r="AS704" s="42">
        <f t="shared" si="198"/>
        <v>802</v>
      </c>
      <c r="AT704" s="50">
        <f t="shared" si="197"/>
        <v>3713.49</v>
      </c>
      <c r="AU704" s="50"/>
      <c r="AV704" s="50"/>
      <c r="AW704" s="50"/>
      <c r="AX704" s="50"/>
      <c r="AY704" s="51"/>
    </row>
    <row r="705" spans="44:51" ht="15">
      <c r="AR705" s="41">
        <f t="shared" si="196"/>
        <v>4.630291666666667</v>
      </c>
      <c r="AS705" s="42">
        <f t="shared" si="198"/>
        <v>803</v>
      </c>
      <c r="AT705" s="50">
        <f t="shared" si="197"/>
        <v>3718.12</v>
      </c>
      <c r="AU705" s="50"/>
      <c r="AV705" s="50"/>
      <c r="AW705" s="50"/>
      <c r="AX705" s="50"/>
      <c r="AY705" s="51"/>
    </row>
    <row r="706" spans="44:51" ht="15">
      <c r="AR706" s="41">
        <f t="shared" si="196"/>
        <v>4.630291666666667</v>
      </c>
      <c r="AS706" s="42">
        <f t="shared" si="198"/>
        <v>804</v>
      </c>
      <c r="AT706" s="50">
        <f t="shared" si="197"/>
        <v>3722.75</v>
      </c>
      <c r="AU706" s="50"/>
      <c r="AV706" s="50"/>
      <c r="AW706" s="50"/>
      <c r="AX706" s="50"/>
      <c r="AY706" s="51"/>
    </row>
    <row r="707" spans="44:51" ht="15">
      <c r="AR707" s="41">
        <f aca="true" t="shared" si="199" ref="AR707:AR770">5556.35/12/100</f>
        <v>4.630291666666667</v>
      </c>
      <c r="AS707" s="42">
        <f t="shared" si="198"/>
        <v>805</v>
      </c>
      <c r="AT707" s="50">
        <f aca="true" t="shared" si="200" ref="AT707:AT770">ROUNDDOWN(AS707*AR707,2)</f>
        <v>3727.38</v>
      </c>
      <c r="AU707" s="50"/>
      <c r="AV707" s="50"/>
      <c r="AW707" s="50"/>
      <c r="AX707" s="50"/>
      <c r="AY707" s="51"/>
    </row>
    <row r="708" spans="44:51" ht="15">
      <c r="AR708" s="41">
        <f t="shared" si="199"/>
        <v>4.630291666666667</v>
      </c>
      <c r="AS708" s="42">
        <f aca="true" t="shared" si="201" ref="AS708:AS771">AS707+1</f>
        <v>806</v>
      </c>
      <c r="AT708" s="50">
        <f t="shared" si="200"/>
        <v>3732.01</v>
      </c>
      <c r="AU708" s="50"/>
      <c r="AV708" s="50"/>
      <c r="AW708" s="50"/>
      <c r="AX708" s="50"/>
      <c r="AY708" s="51"/>
    </row>
    <row r="709" spans="44:51" ht="15">
      <c r="AR709" s="41">
        <f t="shared" si="199"/>
        <v>4.630291666666667</v>
      </c>
      <c r="AS709" s="42">
        <f t="shared" si="201"/>
        <v>807</v>
      </c>
      <c r="AT709" s="50">
        <f t="shared" si="200"/>
        <v>3736.64</v>
      </c>
      <c r="AU709" s="50"/>
      <c r="AV709" s="50"/>
      <c r="AW709" s="50"/>
      <c r="AX709" s="50"/>
      <c r="AY709" s="51"/>
    </row>
    <row r="710" spans="44:51" ht="15">
      <c r="AR710" s="41">
        <f t="shared" si="199"/>
        <v>4.630291666666667</v>
      </c>
      <c r="AS710" s="42">
        <f t="shared" si="201"/>
        <v>808</v>
      </c>
      <c r="AT710" s="50">
        <f t="shared" si="200"/>
        <v>3741.27</v>
      </c>
      <c r="AU710" s="50"/>
      <c r="AV710" s="50"/>
      <c r="AW710" s="50"/>
      <c r="AX710" s="50"/>
      <c r="AY710" s="51"/>
    </row>
    <row r="711" spans="44:51" ht="15">
      <c r="AR711" s="41">
        <f t="shared" si="199"/>
        <v>4.630291666666667</v>
      </c>
      <c r="AS711" s="42">
        <f t="shared" si="201"/>
        <v>809</v>
      </c>
      <c r="AT711" s="50">
        <f t="shared" si="200"/>
        <v>3745.9</v>
      </c>
      <c r="AU711" s="50"/>
      <c r="AV711" s="50"/>
      <c r="AW711" s="50"/>
      <c r="AX711" s="50"/>
      <c r="AY711" s="51"/>
    </row>
    <row r="712" spans="44:51" ht="15">
      <c r="AR712" s="41">
        <f t="shared" si="199"/>
        <v>4.630291666666667</v>
      </c>
      <c r="AS712" s="42">
        <f t="shared" si="201"/>
        <v>810</v>
      </c>
      <c r="AT712" s="50">
        <f t="shared" si="200"/>
        <v>3750.53</v>
      </c>
      <c r="AU712" s="50"/>
      <c r="AV712" s="50"/>
      <c r="AW712" s="50"/>
      <c r="AX712" s="50"/>
      <c r="AY712" s="51"/>
    </row>
    <row r="713" spans="44:51" ht="15">
      <c r="AR713" s="41">
        <f t="shared" si="199"/>
        <v>4.630291666666667</v>
      </c>
      <c r="AS713" s="42">
        <f t="shared" si="201"/>
        <v>811</v>
      </c>
      <c r="AT713" s="50">
        <f t="shared" si="200"/>
        <v>3755.16</v>
      </c>
      <c r="AU713" s="50"/>
      <c r="AV713" s="50"/>
      <c r="AW713" s="50"/>
      <c r="AX713" s="50"/>
      <c r="AY713" s="51"/>
    </row>
    <row r="714" spans="44:51" ht="15">
      <c r="AR714" s="41">
        <f t="shared" si="199"/>
        <v>4.630291666666667</v>
      </c>
      <c r="AS714" s="42">
        <f t="shared" si="201"/>
        <v>812</v>
      </c>
      <c r="AT714" s="50">
        <f t="shared" si="200"/>
        <v>3759.79</v>
      </c>
      <c r="AU714" s="50"/>
      <c r="AV714" s="50"/>
      <c r="AW714" s="50"/>
      <c r="AX714" s="50"/>
      <c r="AY714" s="51"/>
    </row>
    <row r="715" spans="44:51" ht="15">
      <c r="AR715" s="41">
        <f t="shared" si="199"/>
        <v>4.630291666666667</v>
      </c>
      <c r="AS715" s="42">
        <f t="shared" si="201"/>
        <v>813</v>
      </c>
      <c r="AT715" s="50">
        <f t="shared" si="200"/>
        <v>3764.42</v>
      </c>
      <c r="AU715" s="50"/>
      <c r="AV715" s="50"/>
      <c r="AW715" s="50"/>
      <c r="AX715" s="50"/>
      <c r="AY715" s="51"/>
    </row>
    <row r="716" spans="44:51" ht="15">
      <c r="AR716" s="41">
        <f t="shared" si="199"/>
        <v>4.630291666666667</v>
      </c>
      <c r="AS716" s="42">
        <f t="shared" si="201"/>
        <v>814</v>
      </c>
      <c r="AT716" s="50">
        <f t="shared" si="200"/>
        <v>3769.05</v>
      </c>
      <c r="AU716" s="50"/>
      <c r="AV716" s="50"/>
      <c r="AW716" s="50"/>
      <c r="AX716" s="50"/>
      <c r="AY716" s="51"/>
    </row>
    <row r="717" spans="44:51" ht="15">
      <c r="AR717" s="41">
        <f t="shared" si="199"/>
        <v>4.630291666666667</v>
      </c>
      <c r="AS717" s="42">
        <f t="shared" si="201"/>
        <v>815</v>
      </c>
      <c r="AT717" s="50">
        <f t="shared" si="200"/>
        <v>3773.68</v>
      </c>
      <c r="AU717" s="50"/>
      <c r="AV717" s="50"/>
      <c r="AW717" s="50"/>
      <c r="AX717" s="50"/>
      <c r="AY717" s="51"/>
    </row>
    <row r="718" spans="44:51" ht="15">
      <c r="AR718" s="41">
        <f t="shared" si="199"/>
        <v>4.630291666666667</v>
      </c>
      <c r="AS718" s="42">
        <f t="shared" si="201"/>
        <v>816</v>
      </c>
      <c r="AT718" s="50">
        <f t="shared" si="200"/>
        <v>3778.31</v>
      </c>
      <c r="AU718" s="50"/>
      <c r="AV718" s="50"/>
      <c r="AW718" s="50"/>
      <c r="AX718" s="50"/>
      <c r="AY718" s="51"/>
    </row>
    <row r="719" spans="44:51" ht="15">
      <c r="AR719" s="41">
        <f t="shared" si="199"/>
        <v>4.630291666666667</v>
      </c>
      <c r="AS719" s="42">
        <f t="shared" si="201"/>
        <v>817</v>
      </c>
      <c r="AT719" s="50">
        <f t="shared" si="200"/>
        <v>3782.94</v>
      </c>
      <c r="AU719" s="50"/>
      <c r="AV719" s="50"/>
      <c r="AW719" s="50"/>
      <c r="AX719" s="50"/>
      <c r="AY719" s="51"/>
    </row>
    <row r="720" spans="44:51" ht="15">
      <c r="AR720" s="41">
        <f t="shared" si="199"/>
        <v>4.630291666666667</v>
      </c>
      <c r="AS720" s="42">
        <f t="shared" si="201"/>
        <v>818</v>
      </c>
      <c r="AT720" s="50">
        <f t="shared" si="200"/>
        <v>3787.57</v>
      </c>
      <c r="AU720" s="50"/>
      <c r="AV720" s="50"/>
      <c r="AW720" s="50"/>
      <c r="AX720" s="50"/>
      <c r="AY720" s="51"/>
    </row>
    <row r="721" spans="44:51" ht="15">
      <c r="AR721" s="41">
        <f t="shared" si="199"/>
        <v>4.630291666666667</v>
      </c>
      <c r="AS721" s="42">
        <f t="shared" si="201"/>
        <v>819</v>
      </c>
      <c r="AT721" s="50">
        <f t="shared" si="200"/>
        <v>3792.2</v>
      </c>
      <c r="AU721" s="50"/>
      <c r="AV721" s="50"/>
      <c r="AW721" s="50"/>
      <c r="AX721" s="50"/>
      <c r="AY721" s="51"/>
    </row>
    <row r="722" spans="44:51" ht="15">
      <c r="AR722" s="41">
        <f t="shared" si="199"/>
        <v>4.630291666666667</v>
      </c>
      <c r="AS722" s="42">
        <f t="shared" si="201"/>
        <v>820</v>
      </c>
      <c r="AT722" s="50">
        <f t="shared" si="200"/>
        <v>3796.83</v>
      </c>
      <c r="AU722" s="50"/>
      <c r="AV722" s="50"/>
      <c r="AW722" s="50"/>
      <c r="AX722" s="50"/>
      <c r="AY722" s="51"/>
    </row>
    <row r="723" spans="44:51" ht="15">
      <c r="AR723" s="41">
        <f t="shared" si="199"/>
        <v>4.630291666666667</v>
      </c>
      <c r="AS723" s="42">
        <f t="shared" si="201"/>
        <v>821</v>
      </c>
      <c r="AT723" s="50">
        <f t="shared" si="200"/>
        <v>3801.46</v>
      </c>
      <c r="AU723" s="50"/>
      <c r="AV723" s="50"/>
      <c r="AW723" s="50"/>
      <c r="AX723" s="50"/>
      <c r="AY723" s="51"/>
    </row>
    <row r="724" spans="44:51" ht="15">
      <c r="AR724" s="41">
        <f t="shared" si="199"/>
        <v>4.630291666666667</v>
      </c>
      <c r="AS724" s="42">
        <f t="shared" si="201"/>
        <v>822</v>
      </c>
      <c r="AT724" s="50">
        <f t="shared" si="200"/>
        <v>3806.09</v>
      </c>
      <c r="AU724" s="50"/>
      <c r="AV724" s="50"/>
      <c r="AW724" s="50"/>
      <c r="AX724" s="50"/>
      <c r="AY724" s="51"/>
    </row>
    <row r="725" spans="44:51" ht="15">
      <c r="AR725" s="41">
        <f t="shared" si="199"/>
        <v>4.630291666666667</v>
      </c>
      <c r="AS725" s="42">
        <f t="shared" si="201"/>
        <v>823</v>
      </c>
      <c r="AT725" s="50">
        <f t="shared" si="200"/>
        <v>3810.73</v>
      </c>
      <c r="AU725" s="50"/>
      <c r="AV725" s="50"/>
      <c r="AW725" s="50"/>
      <c r="AX725" s="50"/>
      <c r="AY725" s="51"/>
    </row>
    <row r="726" spans="44:51" ht="15">
      <c r="AR726" s="41">
        <f t="shared" si="199"/>
        <v>4.630291666666667</v>
      </c>
      <c r="AS726" s="42">
        <f t="shared" si="201"/>
        <v>824</v>
      </c>
      <c r="AT726" s="50">
        <f t="shared" si="200"/>
        <v>3815.36</v>
      </c>
      <c r="AU726" s="50"/>
      <c r="AV726" s="50"/>
      <c r="AW726" s="50"/>
      <c r="AX726" s="50"/>
      <c r="AY726" s="51"/>
    </row>
    <row r="727" spans="44:51" ht="15">
      <c r="AR727" s="41">
        <f t="shared" si="199"/>
        <v>4.630291666666667</v>
      </c>
      <c r="AS727" s="42">
        <f t="shared" si="201"/>
        <v>825</v>
      </c>
      <c r="AT727" s="50">
        <f t="shared" si="200"/>
        <v>3819.99</v>
      </c>
      <c r="AU727" s="50"/>
      <c r="AV727" s="50"/>
      <c r="AW727" s="50"/>
      <c r="AX727" s="50"/>
      <c r="AY727" s="51"/>
    </row>
    <row r="728" spans="44:51" ht="15">
      <c r="AR728" s="41">
        <f t="shared" si="199"/>
        <v>4.630291666666667</v>
      </c>
      <c r="AS728" s="42">
        <f t="shared" si="201"/>
        <v>826</v>
      </c>
      <c r="AT728" s="50">
        <f t="shared" si="200"/>
        <v>3824.62</v>
      </c>
      <c r="AU728" s="50"/>
      <c r="AV728" s="50"/>
      <c r="AW728" s="50"/>
      <c r="AX728" s="50"/>
      <c r="AY728" s="51"/>
    </row>
    <row r="729" spans="44:51" ht="15">
      <c r="AR729" s="41">
        <f t="shared" si="199"/>
        <v>4.630291666666667</v>
      </c>
      <c r="AS729" s="42">
        <f t="shared" si="201"/>
        <v>827</v>
      </c>
      <c r="AT729" s="50">
        <f t="shared" si="200"/>
        <v>3829.25</v>
      </c>
      <c r="AU729" s="50"/>
      <c r="AV729" s="50"/>
      <c r="AW729" s="50"/>
      <c r="AX729" s="50"/>
      <c r="AY729" s="51"/>
    </row>
    <row r="730" spans="44:51" ht="15">
      <c r="AR730" s="41">
        <f t="shared" si="199"/>
        <v>4.630291666666667</v>
      </c>
      <c r="AS730" s="42">
        <f t="shared" si="201"/>
        <v>828</v>
      </c>
      <c r="AT730" s="50">
        <f t="shared" si="200"/>
        <v>3833.88</v>
      </c>
      <c r="AU730" s="50"/>
      <c r="AV730" s="50"/>
      <c r="AW730" s="50"/>
      <c r="AX730" s="50"/>
      <c r="AY730" s="51"/>
    </row>
    <row r="731" spans="44:51" ht="15">
      <c r="AR731" s="41">
        <f t="shared" si="199"/>
        <v>4.630291666666667</v>
      </c>
      <c r="AS731" s="42">
        <f t="shared" si="201"/>
        <v>829</v>
      </c>
      <c r="AT731" s="50">
        <f t="shared" si="200"/>
        <v>3838.51</v>
      </c>
      <c r="AU731" s="50"/>
      <c r="AV731" s="50"/>
      <c r="AW731" s="50"/>
      <c r="AX731" s="50"/>
      <c r="AY731" s="51"/>
    </row>
    <row r="732" spans="44:51" ht="15">
      <c r="AR732" s="41">
        <f t="shared" si="199"/>
        <v>4.630291666666667</v>
      </c>
      <c r="AS732" s="42">
        <f t="shared" si="201"/>
        <v>830</v>
      </c>
      <c r="AT732" s="50">
        <f t="shared" si="200"/>
        <v>3843.14</v>
      </c>
      <c r="AU732" s="50"/>
      <c r="AV732" s="50"/>
      <c r="AW732" s="50"/>
      <c r="AX732" s="50"/>
      <c r="AY732" s="51"/>
    </row>
    <row r="733" spans="44:51" ht="15">
      <c r="AR733" s="41">
        <f t="shared" si="199"/>
        <v>4.630291666666667</v>
      </c>
      <c r="AS733" s="42">
        <f t="shared" si="201"/>
        <v>831</v>
      </c>
      <c r="AT733" s="50">
        <f t="shared" si="200"/>
        <v>3847.77</v>
      </c>
      <c r="AU733" s="50"/>
      <c r="AV733" s="50"/>
      <c r="AW733" s="50"/>
      <c r="AX733" s="50"/>
      <c r="AY733" s="51"/>
    </row>
    <row r="734" spans="44:51" ht="15">
      <c r="AR734" s="41">
        <f t="shared" si="199"/>
        <v>4.630291666666667</v>
      </c>
      <c r="AS734" s="42">
        <f t="shared" si="201"/>
        <v>832</v>
      </c>
      <c r="AT734" s="50">
        <f t="shared" si="200"/>
        <v>3852.4</v>
      </c>
      <c r="AU734" s="50"/>
      <c r="AV734" s="50"/>
      <c r="AW734" s="50"/>
      <c r="AX734" s="50"/>
      <c r="AY734" s="51"/>
    </row>
    <row r="735" spans="44:51" ht="15">
      <c r="AR735" s="41">
        <f t="shared" si="199"/>
        <v>4.630291666666667</v>
      </c>
      <c r="AS735" s="42">
        <f t="shared" si="201"/>
        <v>833</v>
      </c>
      <c r="AT735" s="50">
        <f t="shared" si="200"/>
        <v>3857.03</v>
      </c>
      <c r="AU735" s="50"/>
      <c r="AV735" s="50"/>
      <c r="AW735" s="50"/>
      <c r="AX735" s="50"/>
      <c r="AY735" s="51"/>
    </row>
    <row r="736" spans="44:51" ht="15">
      <c r="AR736" s="41">
        <f t="shared" si="199"/>
        <v>4.630291666666667</v>
      </c>
      <c r="AS736" s="42">
        <f t="shared" si="201"/>
        <v>834</v>
      </c>
      <c r="AT736" s="50">
        <f t="shared" si="200"/>
        <v>3861.66</v>
      </c>
      <c r="AU736" s="50"/>
      <c r="AV736" s="50"/>
      <c r="AW736" s="50"/>
      <c r="AX736" s="50"/>
      <c r="AY736" s="51"/>
    </row>
    <row r="737" spans="44:51" ht="15">
      <c r="AR737" s="41">
        <f t="shared" si="199"/>
        <v>4.630291666666667</v>
      </c>
      <c r="AS737" s="42">
        <f t="shared" si="201"/>
        <v>835</v>
      </c>
      <c r="AT737" s="50">
        <f t="shared" si="200"/>
        <v>3866.29</v>
      </c>
      <c r="AU737" s="50"/>
      <c r="AV737" s="50"/>
      <c r="AW737" s="50"/>
      <c r="AX737" s="50"/>
      <c r="AY737" s="51"/>
    </row>
    <row r="738" spans="44:51" ht="15">
      <c r="AR738" s="41">
        <f t="shared" si="199"/>
        <v>4.630291666666667</v>
      </c>
      <c r="AS738" s="42">
        <f t="shared" si="201"/>
        <v>836</v>
      </c>
      <c r="AT738" s="50">
        <f t="shared" si="200"/>
        <v>3870.92</v>
      </c>
      <c r="AU738" s="50"/>
      <c r="AV738" s="50"/>
      <c r="AW738" s="50"/>
      <c r="AX738" s="50"/>
      <c r="AY738" s="51"/>
    </row>
    <row r="739" spans="44:51" ht="15">
      <c r="AR739" s="41">
        <f t="shared" si="199"/>
        <v>4.630291666666667</v>
      </c>
      <c r="AS739" s="42">
        <f t="shared" si="201"/>
        <v>837</v>
      </c>
      <c r="AT739" s="50">
        <f t="shared" si="200"/>
        <v>3875.55</v>
      </c>
      <c r="AU739" s="50"/>
      <c r="AV739" s="50"/>
      <c r="AW739" s="50"/>
      <c r="AX739" s="50"/>
      <c r="AY739" s="51"/>
    </row>
    <row r="740" spans="44:51" ht="15">
      <c r="AR740" s="41">
        <f t="shared" si="199"/>
        <v>4.630291666666667</v>
      </c>
      <c r="AS740" s="42">
        <f t="shared" si="201"/>
        <v>838</v>
      </c>
      <c r="AT740" s="50">
        <f t="shared" si="200"/>
        <v>3880.18</v>
      </c>
      <c r="AU740" s="50"/>
      <c r="AV740" s="50"/>
      <c r="AW740" s="50"/>
      <c r="AX740" s="50"/>
      <c r="AY740" s="51"/>
    </row>
    <row r="741" spans="44:51" ht="15">
      <c r="AR741" s="41">
        <f t="shared" si="199"/>
        <v>4.630291666666667</v>
      </c>
      <c r="AS741" s="42">
        <f t="shared" si="201"/>
        <v>839</v>
      </c>
      <c r="AT741" s="50">
        <f t="shared" si="200"/>
        <v>3884.81</v>
      </c>
      <c r="AU741" s="50"/>
      <c r="AV741" s="50"/>
      <c r="AW741" s="50"/>
      <c r="AX741" s="50"/>
      <c r="AY741" s="51"/>
    </row>
    <row r="742" spans="44:51" ht="15">
      <c r="AR742" s="41">
        <f t="shared" si="199"/>
        <v>4.630291666666667</v>
      </c>
      <c r="AS742" s="42">
        <f t="shared" si="201"/>
        <v>840</v>
      </c>
      <c r="AT742" s="50">
        <f t="shared" si="200"/>
        <v>3889.44</v>
      </c>
      <c r="AU742" s="50"/>
      <c r="AV742" s="50"/>
      <c r="AW742" s="50"/>
      <c r="AX742" s="50"/>
      <c r="AY742" s="51"/>
    </row>
    <row r="743" spans="44:51" ht="15">
      <c r="AR743" s="41">
        <f t="shared" si="199"/>
        <v>4.630291666666667</v>
      </c>
      <c r="AS743" s="42">
        <f t="shared" si="201"/>
        <v>841</v>
      </c>
      <c r="AT743" s="50">
        <f t="shared" si="200"/>
        <v>3894.07</v>
      </c>
      <c r="AU743" s="50"/>
      <c r="AV743" s="50"/>
      <c r="AW743" s="50"/>
      <c r="AX743" s="50"/>
      <c r="AY743" s="51"/>
    </row>
    <row r="744" spans="44:51" ht="15">
      <c r="AR744" s="41">
        <f t="shared" si="199"/>
        <v>4.630291666666667</v>
      </c>
      <c r="AS744" s="42">
        <f t="shared" si="201"/>
        <v>842</v>
      </c>
      <c r="AT744" s="50">
        <f t="shared" si="200"/>
        <v>3898.7</v>
      </c>
      <c r="AU744" s="50"/>
      <c r="AV744" s="50"/>
      <c r="AW744" s="50"/>
      <c r="AX744" s="50"/>
      <c r="AY744" s="51"/>
    </row>
    <row r="745" spans="44:51" ht="15">
      <c r="AR745" s="41">
        <f t="shared" si="199"/>
        <v>4.630291666666667</v>
      </c>
      <c r="AS745" s="42">
        <f t="shared" si="201"/>
        <v>843</v>
      </c>
      <c r="AT745" s="50">
        <f t="shared" si="200"/>
        <v>3903.33</v>
      </c>
      <c r="AU745" s="50"/>
      <c r="AV745" s="50"/>
      <c r="AW745" s="50"/>
      <c r="AX745" s="50"/>
      <c r="AY745" s="51"/>
    </row>
    <row r="746" spans="44:51" ht="15">
      <c r="AR746" s="41">
        <f t="shared" si="199"/>
        <v>4.630291666666667</v>
      </c>
      <c r="AS746" s="42">
        <f t="shared" si="201"/>
        <v>844</v>
      </c>
      <c r="AT746" s="50">
        <f t="shared" si="200"/>
        <v>3907.96</v>
      </c>
      <c r="AU746" s="50"/>
      <c r="AV746" s="50"/>
      <c r="AW746" s="50"/>
      <c r="AX746" s="50"/>
      <c r="AY746" s="51"/>
    </row>
    <row r="747" spans="44:51" ht="15">
      <c r="AR747" s="41">
        <f t="shared" si="199"/>
        <v>4.630291666666667</v>
      </c>
      <c r="AS747" s="42">
        <f t="shared" si="201"/>
        <v>845</v>
      </c>
      <c r="AT747" s="50">
        <f t="shared" si="200"/>
        <v>3912.59</v>
      </c>
      <c r="AU747" s="50"/>
      <c r="AV747" s="50"/>
      <c r="AW747" s="50"/>
      <c r="AX747" s="50"/>
      <c r="AY747" s="51"/>
    </row>
    <row r="748" spans="44:51" ht="15">
      <c r="AR748" s="41">
        <f t="shared" si="199"/>
        <v>4.630291666666667</v>
      </c>
      <c r="AS748" s="42">
        <f t="shared" si="201"/>
        <v>846</v>
      </c>
      <c r="AT748" s="50">
        <f t="shared" si="200"/>
        <v>3917.22</v>
      </c>
      <c r="AU748" s="50"/>
      <c r="AV748" s="50"/>
      <c r="AW748" s="50"/>
      <c r="AX748" s="50"/>
      <c r="AY748" s="51"/>
    </row>
    <row r="749" spans="44:51" ht="15">
      <c r="AR749" s="41">
        <f t="shared" si="199"/>
        <v>4.630291666666667</v>
      </c>
      <c r="AS749" s="42">
        <f t="shared" si="201"/>
        <v>847</v>
      </c>
      <c r="AT749" s="50">
        <f t="shared" si="200"/>
        <v>3921.85</v>
      </c>
      <c r="AU749" s="50"/>
      <c r="AV749" s="50"/>
      <c r="AW749" s="50"/>
      <c r="AX749" s="50"/>
      <c r="AY749" s="51"/>
    </row>
    <row r="750" spans="44:51" ht="15">
      <c r="AR750" s="41">
        <f t="shared" si="199"/>
        <v>4.630291666666667</v>
      </c>
      <c r="AS750" s="42">
        <f t="shared" si="201"/>
        <v>848</v>
      </c>
      <c r="AT750" s="50">
        <f t="shared" si="200"/>
        <v>3926.48</v>
      </c>
      <c r="AU750" s="50"/>
      <c r="AV750" s="50"/>
      <c r="AW750" s="50"/>
      <c r="AX750" s="50"/>
      <c r="AY750" s="51"/>
    </row>
    <row r="751" spans="44:51" ht="15">
      <c r="AR751" s="41">
        <f t="shared" si="199"/>
        <v>4.630291666666667</v>
      </c>
      <c r="AS751" s="42">
        <f t="shared" si="201"/>
        <v>849</v>
      </c>
      <c r="AT751" s="50">
        <f t="shared" si="200"/>
        <v>3931.11</v>
      </c>
      <c r="AU751" s="50"/>
      <c r="AV751" s="50"/>
      <c r="AW751" s="50"/>
      <c r="AX751" s="50"/>
      <c r="AY751" s="51"/>
    </row>
    <row r="752" spans="44:51" ht="15">
      <c r="AR752" s="41">
        <f t="shared" si="199"/>
        <v>4.630291666666667</v>
      </c>
      <c r="AS752" s="42">
        <f t="shared" si="201"/>
        <v>850</v>
      </c>
      <c r="AT752" s="50">
        <f t="shared" si="200"/>
        <v>3935.74</v>
      </c>
      <c r="AU752" s="50"/>
      <c r="AV752" s="50"/>
      <c r="AW752" s="50"/>
      <c r="AX752" s="50"/>
      <c r="AY752" s="51"/>
    </row>
    <row r="753" spans="44:51" ht="15">
      <c r="AR753" s="41">
        <f t="shared" si="199"/>
        <v>4.630291666666667</v>
      </c>
      <c r="AS753" s="42">
        <f t="shared" si="201"/>
        <v>851</v>
      </c>
      <c r="AT753" s="50">
        <f t="shared" si="200"/>
        <v>3940.37</v>
      </c>
      <c r="AU753" s="50"/>
      <c r="AV753" s="50"/>
      <c r="AW753" s="50"/>
      <c r="AX753" s="50"/>
      <c r="AY753" s="51"/>
    </row>
    <row r="754" spans="44:51" ht="15">
      <c r="AR754" s="41">
        <f t="shared" si="199"/>
        <v>4.630291666666667</v>
      </c>
      <c r="AS754" s="42">
        <f t="shared" si="201"/>
        <v>852</v>
      </c>
      <c r="AT754" s="50">
        <f t="shared" si="200"/>
        <v>3945</v>
      </c>
      <c r="AU754" s="50"/>
      <c r="AV754" s="50"/>
      <c r="AW754" s="50"/>
      <c r="AX754" s="50"/>
      <c r="AY754" s="51"/>
    </row>
    <row r="755" spans="44:51" ht="15">
      <c r="AR755" s="41">
        <f t="shared" si="199"/>
        <v>4.630291666666667</v>
      </c>
      <c r="AS755" s="42">
        <f t="shared" si="201"/>
        <v>853</v>
      </c>
      <c r="AT755" s="50">
        <f t="shared" si="200"/>
        <v>3949.63</v>
      </c>
      <c r="AU755" s="50"/>
      <c r="AV755" s="50"/>
      <c r="AW755" s="50"/>
      <c r="AX755" s="50"/>
      <c r="AY755" s="51"/>
    </row>
    <row r="756" spans="44:51" ht="15">
      <c r="AR756" s="41">
        <f t="shared" si="199"/>
        <v>4.630291666666667</v>
      </c>
      <c r="AS756" s="42">
        <f t="shared" si="201"/>
        <v>854</v>
      </c>
      <c r="AT756" s="50">
        <f t="shared" si="200"/>
        <v>3954.26</v>
      </c>
      <c r="AU756" s="50"/>
      <c r="AV756" s="50"/>
      <c r="AW756" s="50"/>
      <c r="AX756" s="50"/>
      <c r="AY756" s="51"/>
    </row>
    <row r="757" spans="44:51" ht="15">
      <c r="AR757" s="41">
        <f t="shared" si="199"/>
        <v>4.630291666666667</v>
      </c>
      <c r="AS757" s="42">
        <f t="shared" si="201"/>
        <v>855</v>
      </c>
      <c r="AT757" s="50">
        <f t="shared" si="200"/>
        <v>3958.89</v>
      </c>
      <c r="AU757" s="50"/>
      <c r="AV757" s="50"/>
      <c r="AW757" s="50"/>
      <c r="AX757" s="50"/>
      <c r="AY757" s="51"/>
    </row>
    <row r="758" spans="44:51" ht="15">
      <c r="AR758" s="41">
        <f t="shared" si="199"/>
        <v>4.630291666666667</v>
      </c>
      <c r="AS758" s="42">
        <f t="shared" si="201"/>
        <v>856</v>
      </c>
      <c r="AT758" s="50">
        <f t="shared" si="200"/>
        <v>3963.52</v>
      </c>
      <c r="AU758" s="50"/>
      <c r="AV758" s="50"/>
      <c r="AW758" s="50"/>
      <c r="AX758" s="50"/>
      <c r="AY758" s="51"/>
    </row>
    <row r="759" spans="44:51" ht="15">
      <c r="AR759" s="41">
        <f t="shared" si="199"/>
        <v>4.630291666666667</v>
      </c>
      <c r="AS759" s="42">
        <f t="shared" si="201"/>
        <v>857</v>
      </c>
      <c r="AT759" s="50">
        <f t="shared" si="200"/>
        <v>3968.15</v>
      </c>
      <c r="AU759" s="50"/>
      <c r="AV759" s="50"/>
      <c r="AW759" s="50"/>
      <c r="AX759" s="50"/>
      <c r="AY759" s="51"/>
    </row>
    <row r="760" spans="44:51" ht="15">
      <c r="AR760" s="41">
        <f t="shared" si="199"/>
        <v>4.630291666666667</v>
      </c>
      <c r="AS760" s="42">
        <f t="shared" si="201"/>
        <v>858</v>
      </c>
      <c r="AT760" s="50">
        <f t="shared" si="200"/>
        <v>3972.79</v>
      </c>
      <c r="AU760" s="50"/>
      <c r="AV760" s="50"/>
      <c r="AW760" s="50"/>
      <c r="AX760" s="50"/>
      <c r="AY760" s="51"/>
    </row>
    <row r="761" spans="44:51" ht="15">
      <c r="AR761" s="41">
        <f t="shared" si="199"/>
        <v>4.630291666666667</v>
      </c>
      <c r="AS761" s="42">
        <f t="shared" si="201"/>
        <v>859</v>
      </c>
      <c r="AT761" s="50">
        <f t="shared" si="200"/>
        <v>3977.42</v>
      </c>
      <c r="AU761" s="50"/>
      <c r="AV761" s="50"/>
      <c r="AW761" s="50"/>
      <c r="AX761" s="50"/>
      <c r="AY761" s="51"/>
    </row>
    <row r="762" spans="44:51" ht="15">
      <c r="AR762" s="41">
        <f t="shared" si="199"/>
        <v>4.630291666666667</v>
      </c>
      <c r="AS762" s="42">
        <f t="shared" si="201"/>
        <v>860</v>
      </c>
      <c r="AT762" s="50">
        <f t="shared" si="200"/>
        <v>3982.05</v>
      </c>
      <c r="AU762" s="50"/>
      <c r="AV762" s="50"/>
      <c r="AW762" s="50"/>
      <c r="AX762" s="50"/>
      <c r="AY762" s="51"/>
    </row>
    <row r="763" spans="44:51" ht="15">
      <c r="AR763" s="41">
        <f t="shared" si="199"/>
        <v>4.630291666666667</v>
      </c>
      <c r="AS763" s="42">
        <f t="shared" si="201"/>
        <v>861</v>
      </c>
      <c r="AT763" s="50">
        <f t="shared" si="200"/>
        <v>3986.68</v>
      </c>
      <c r="AU763" s="50"/>
      <c r="AV763" s="50"/>
      <c r="AW763" s="50"/>
      <c r="AX763" s="50"/>
      <c r="AY763" s="51"/>
    </row>
    <row r="764" spans="44:51" ht="15">
      <c r="AR764" s="41">
        <f t="shared" si="199"/>
        <v>4.630291666666667</v>
      </c>
      <c r="AS764" s="42">
        <f t="shared" si="201"/>
        <v>862</v>
      </c>
      <c r="AT764" s="50">
        <f t="shared" si="200"/>
        <v>3991.31</v>
      </c>
      <c r="AU764" s="50"/>
      <c r="AV764" s="50"/>
      <c r="AW764" s="50"/>
      <c r="AX764" s="50"/>
      <c r="AY764" s="51"/>
    </row>
    <row r="765" spans="44:51" ht="15">
      <c r="AR765" s="41">
        <f t="shared" si="199"/>
        <v>4.630291666666667</v>
      </c>
      <c r="AS765" s="42">
        <f t="shared" si="201"/>
        <v>863</v>
      </c>
      <c r="AT765" s="50">
        <f t="shared" si="200"/>
        <v>3995.94</v>
      </c>
      <c r="AU765" s="50"/>
      <c r="AV765" s="50"/>
      <c r="AW765" s="50"/>
      <c r="AX765" s="50"/>
      <c r="AY765" s="51"/>
    </row>
    <row r="766" spans="44:51" ht="15">
      <c r="AR766" s="41">
        <f t="shared" si="199"/>
        <v>4.630291666666667</v>
      </c>
      <c r="AS766" s="42">
        <f t="shared" si="201"/>
        <v>864</v>
      </c>
      <c r="AT766" s="50">
        <f t="shared" si="200"/>
        <v>4000.57</v>
      </c>
      <c r="AU766" s="50"/>
      <c r="AV766" s="50"/>
      <c r="AW766" s="50"/>
      <c r="AX766" s="50"/>
      <c r="AY766" s="51"/>
    </row>
    <row r="767" spans="44:51" ht="15">
      <c r="AR767" s="41">
        <f t="shared" si="199"/>
        <v>4.630291666666667</v>
      </c>
      <c r="AS767" s="42">
        <f t="shared" si="201"/>
        <v>865</v>
      </c>
      <c r="AT767" s="50">
        <f t="shared" si="200"/>
        <v>4005.2</v>
      </c>
      <c r="AU767" s="50"/>
      <c r="AV767" s="50"/>
      <c r="AW767" s="50"/>
      <c r="AX767" s="50"/>
      <c r="AY767" s="51"/>
    </row>
    <row r="768" spans="44:51" ht="15">
      <c r="AR768" s="41">
        <f t="shared" si="199"/>
        <v>4.630291666666667</v>
      </c>
      <c r="AS768" s="42">
        <f t="shared" si="201"/>
        <v>866</v>
      </c>
      <c r="AT768" s="50">
        <f t="shared" si="200"/>
        <v>4009.83</v>
      </c>
      <c r="AU768" s="50"/>
      <c r="AV768" s="50"/>
      <c r="AW768" s="50"/>
      <c r="AX768" s="50"/>
      <c r="AY768" s="51"/>
    </row>
    <row r="769" spans="44:51" ht="15">
      <c r="AR769" s="41">
        <f t="shared" si="199"/>
        <v>4.630291666666667</v>
      </c>
      <c r="AS769" s="42">
        <f t="shared" si="201"/>
        <v>867</v>
      </c>
      <c r="AT769" s="50">
        <f t="shared" si="200"/>
        <v>4014.46</v>
      </c>
      <c r="AU769" s="50"/>
      <c r="AV769" s="50"/>
      <c r="AW769" s="50"/>
      <c r="AX769" s="50"/>
      <c r="AY769" s="51"/>
    </row>
    <row r="770" spans="44:51" ht="15">
      <c r="AR770" s="41">
        <f t="shared" si="199"/>
        <v>4.630291666666667</v>
      </c>
      <c r="AS770" s="42">
        <f t="shared" si="201"/>
        <v>868</v>
      </c>
      <c r="AT770" s="50">
        <f t="shared" si="200"/>
        <v>4019.09</v>
      </c>
      <c r="AU770" s="50"/>
      <c r="AV770" s="50"/>
      <c r="AW770" s="50"/>
      <c r="AX770" s="50"/>
      <c r="AY770" s="51"/>
    </row>
    <row r="771" spans="44:51" ht="15">
      <c r="AR771" s="41">
        <f aca="true" t="shared" si="202" ref="AR771:AR834">5556.35/12/100</f>
        <v>4.630291666666667</v>
      </c>
      <c r="AS771" s="42">
        <f t="shared" si="201"/>
        <v>869</v>
      </c>
      <c r="AT771" s="50">
        <f aca="true" t="shared" si="203" ref="AT771:AT834">ROUNDDOWN(AS771*AR771,2)</f>
        <v>4023.72</v>
      </c>
      <c r="AU771" s="50"/>
      <c r="AV771" s="50"/>
      <c r="AW771" s="50"/>
      <c r="AX771" s="50"/>
      <c r="AY771" s="51"/>
    </row>
    <row r="772" spans="44:51" ht="15">
      <c r="AR772" s="41">
        <f t="shared" si="202"/>
        <v>4.630291666666667</v>
      </c>
      <c r="AS772" s="42">
        <f aca="true" t="shared" si="204" ref="AS772:AS835">AS771+1</f>
        <v>870</v>
      </c>
      <c r="AT772" s="50">
        <f t="shared" si="203"/>
        <v>4028.35</v>
      </c>
      <c r="AU772" s="50"/>
      <c r="AV772" s="50"/>
      <c r="AW772" s="50"/>
      <c r="AX772" s="50"/>
      <c r="AY772" s="51"/>
    </row>
    <row r="773" spans="44:51" ht="15">
      <c r="AR773" s="41">
        <f t="shared" si="202"/>
        <v>4.630291666666667</v>
      </c>
      <c r="AS773" s="42">
        <f t="shared" si="204"/>
        <v>871</v>
      </c>
      <c r="AT773" s="50">
        <f t="shared" si="203"/>
        <v>4032.98</v>
      </c>
      <c r="AU773" s="50"/>
      <c r="AV773" s="50"/>
      <c r="AW773" s="50"/>
      <c r="AX773" s="50"/>
      <c r="AY773" s="51"/>
    </row>
    <row r="774" spans="44:51" ht="15">
      <c r="AR774" s="41">
        <f t="shared" si="202"/>
        <v>4.630291666666667</v>
      </c>
      <c r="AS774" s="42">
        <f t="shared" si="204"/>
        <v>872</v>
      </c>
      <c r="AT774" s="50">
        <f t="shared" si="203"/>
        <v>4037.61</v>
      </c>
      <c r="AU774" s="50"/>
      <c r="AV774" s="50"/>
      <c r="AW774" s="50"/>
      <c r="AX774" s="50"/>
      <c r="AY774" s="51"/>
    </row>
    <row r="775" spans="44:51" ht="15">
      <c r="AR775" s="41">
        <f t="shared" si="202"/>
        <v>4.630291666666667</v>
      </c>
      <c r="AS775" s="42">
        <f t="shared" si="204"/>
        <v>873</v>
      </c>
      <c r="AT775" s="50">
        <f t="shared" si="203"/>
        <v>4042.24</v>
      </c>
      <c r="AU775" s="50"/>
      <c r="AV775" s="50"/>
      <c r="AW775" s="50"/>
      <c r="AX775" s="50"/>
      <c r="AY775" s="51"/>
    </row>
    <row r="776" spans="44:51" ht="15">
      <c r="AR776" s="41">
        <f t="shared" si="202"/>
        <v>4.630291666666667</v>
      </c>
      <c r="AS776" s="42">
        <f t="shared" si="204"/>
        <v>874</v>
      </c>
      <c r="AT776" s="50">
        <f t="shared" si="203"/>
        <v>4046.87</v>
      </c>
      <c r="AU776" s="50"/>
      <c r="AV776" s="50"/>
      <c r="AW776" s="50"/>
      <c r="AX776" s="50"/>
      <c r="AY776" s="51"/>
    </row>
    <row r="777" spans="44:51" ht="15">
      <c r="AR777" s="41">
        <f t="shared" si="202"/>
        <v>4.630291666666667</v>
      </c>
      <c r="AS777" s="42">
        <f t="shared" si="204"/>
        <v>875</v>
      </c>
      <c r="AT777" s="50">
        <f t="shared" si="203"/>
        <v>4051.5</v>
      </c>
      <c r="AU777" s="50"/>
      <c r="AV777" s="50"/>
      <c r="AW777" s="50"/>
      <c r="AX777" s="50"/>
      <c r="AY777" s="51"/>
    </row>
    <row r="778" spans="44:51" ht="15">
      <c r="AR778" s="41">
        <f t="shared" si="202"/>
        <v>4.630291666666667</v>
      </c>
      <c r="AS778" s="42">
        <f t="shared" si="204"/>
        <v>876</v>
      </c>
      <c r="AT778" s="50">
        <f t="shared" si="203"/>
        <v>4056.13</v>
      </c>
      <c r="AU778" s="50"/>
      <c r="AV778" s="50"/>
      <c r="AW778" s="50"/>
      <c r="AX778" s="50"/>
      <c r="AY778" s="51"/>
    </row>
    <row r="779" spans="44:51" ht="15">
      <c r="AR779" s="41">
        <f t="shared" si="202"/>
        <v>4.630291666666667</v>
      </c>
      <c r="AS779" s="42">
        <f t="shared" si="204"/>
        <v>877</v>
      </c>
      <c r="AT779" s="50">
        <f t="shared" si="203"/>
        <v>4060.76</v>
      </c>
      <c r="AU779" s="50"/>
      <c r="AV779" s="50"/>
      <c r="AW779" s="50"/>
      <c r="AX779" s="50"/>
      <c r="AY779" s="51"/>
    </row>
    <row r="780" spans="44:51" ht="15">
      <c r="AR780" s="41">
        <f t="shared" si="202"/>
        <v>4.630291666666667</v>
      </c>
      <c r="AS780" s="42">
        <f t="shared" si="204"/>
        <v>878</v>
      </c>
      <c r="AT780" s="50">
        <f t="shared" si="203"/>
        <v>4065.39</v>
      </c>
      <c r="AU780" s="50"/>
      <c r="AV780" s="50"/>
      <c r="AW780" s="50"/>
      <c r="AX780" s="50"/>
      <c r="AY780" s="51"/>
    </row>
    <row r="781" spans="44:51" ht="15">
      <c r="AR781" s="41">
        <f t="shared" si="202"/>
        <v>4.630291666666667</v>
      </c>
      <c r="AS781" s="42">
        <f t="shared" si="204"/>
        <v>879</v>
      </c>
      <c r="AT781" s="50">
        <f t="shared" si="203"/>
        <v>4070.02</v>
      </c>
      <c r="AU781" s="50"/>
      <c r="AV781" s="50"/>
      <c r="AW781" s="50"/>
      <c r="AX781" s="50"/>
      <c r="AY781" s="51"/>
    </row>
    <row r="782" spans="44:51" ht="15">
      <c r="AR782" s="41">
        <f t="shared" si="202"/>
        <v>4.630291666666667</v>
      </c>
      <c r="AS782" s="42">
        <f t="shared" si="204"/>
        <v>880</v>
      </c>
      <c r="AT782" s="50">
        <f t="shared" si="203"/>
        <v>4074.65</v>
      </c>
      <c r="AU782" s="50"/>
      <c r="AV782" s="50"/>
      <c r="AW782" s="50"/>
      <c r="AX782" s="50"/>
      <c r="AY782" s="51"/>
    </row>
    <row r="783" spans="44:51" ht="15">
      <c r="AR783" s="41">
        <f t="shared" si="202"/>
        <v>4.630291666666667</v>
      </c>
      <c r="AS783" s="42">
        <f t="shared" si="204"/>
        <v>881</v>
      </c>
      <c r="AT783" s="50">
        <f t="shared" si="203"/>
        <v>4079.28</v>
      </c>
      <c r="AU783" s="50"/>
      <c r="AV783" s="50"/>
      <c r="AW783" s="50"/>
      <c r="AX783" s="50"/>
      <c r="AY783" s="51"/>
    </row>
    <row r="784" spans="44:51" ht="15">
      <c r="AR784" s="41">
        <f t="shared" si="202"/>
        <v>4.630291666666667</v>
      </c>
      <c r="AS784" s="42">
        <f t="shared" si="204"/>
        <v>882</v>
      </c>
      <c r="AT784" s="50">
        <f t="shared" si="203"/>
        <v>4083.91</v>
      </c>
      <c r="AU784" s="50"/>
      <c r="AV784" s="50"/>
      <c r="AW784" s="50"/>
      <c r="AX784" s="50"/>
      <c r="AY784" s="51"/>
    </row>
    <row r="785" spans="44:51" ht="15">
      <c r="AR785" s="41">
        <f t="shared" si="202"/>
        <v>4.630291666666667</v>
      </c>
      <c r="AS785" s="42">
        <f t="shared" si="204"/>
        <v>883</v>
      </c>
      <c r="AT785" s="50">
        <f t="shared" si="203"/>
        <v>4088.54</v>
      </c>
      <c r="AU785" s="50"/>
      <c r="AV785" s="50"/>
      <c r="AW785" s="50"/>
      <c r="AX785" s="50"/>
      <c r="AY785" s="51"/>
    </row>
    <row r="786" spans="44:51" ht="15">
      <c r="AR786" s="41">
        <f t="shared" si="202"/>
        <v>4.630291666666667</v>
      </c>
      <c r="AS786" s="42">
        <f t="shared" si="204"/>
        <v>884</v>
      </c>
      <c r="AT786" s="50">
        <f t="shared" si="203"/>
        <v>4093.17</v>
      </c>
      <c r="AU786" s="50"/>
      <c r="AV786" s="50"/>
      <c r="AW786" s="50"/>
      <c r="AX786" s="50"/>
      <c r="AY786" s="51"/>
    </row>
    <row r="787" spans="44:51" ht="15">
      <c r="AR787" s="41">
        <f t="shared" si="202"/>
        <v>4.630291666666667</v>
      </c>
      <c r="AS787" s="42">
        <f t="shared" si="204"/>
        <v>885</v>
      </c>
      <c r="AT787" s="50">
        <f t="shared" si="203"/>
        <v>4097.8</v>
      </c>
      <c r="AU787" s="50"/>
      <c r="AV787" s="50"/>
      <c r="AW787" s="50"/>
      <c r="AX787" s="50"/>
      <c r="AY787" s="51"/>
    </row>
    <row r="788" spans="44:51" ht="15">
      <c r="AR788" s="41">
        <f t="shared" si="202"/>
        <v>4.630291666666667</v>
      </c>
      <c r="AS788" s="42">
        <f t="shared" si="204"/>
        <v>886</v>
      </c>
      <c r="AT788" s="50">
        <f t="shared" si="203"/>
        <v>4102.43</v>
      </c>
      <c r="AU788" s="50"/>
      <c r="AV788" s="50"/>
      <c r="AW788" s="50"/>
      <c r="AX788" s="50"/>
      <c r="AY788" s="51"/>
    </row>
    <row r="789" spans="44:51" ht="15">
      <c r="AR789" s="41">
        <f t="shared" si="202"/>
        <v>4.630291666666667</v>
      </c>
      <c r="AS789" s="42">
        <f t="shared" si="204"/>
        <v>887</v>
      </c>
      <c r="AT789" s="50">
        <f t="shared" si="203"/>
        <v>4107.06</v>
      </c>
      <c r="AU789" s="50"/>
      <c r="AV789" s="50"/>
      <c r="AW789" s="50"/>
      <c r="AX789" s="50"/>
      <c r="AY789" s="51"/>
    </row>
    <row r="790" spans="44:51" ht="15">
      <c r="AR790" s="41">
        <f t="shared" si="202"/>
        <v>4.630291666666667</v>
      </c>
      <c r="AS790" s="42">
        <f t="shared" si="204"/>
        <v>888</v>
      </c>
      <c r="AT790" s="50">
        <f t="shared" si="203"/>
        <v>4111.69</v>
      </c>
      <c r="AU790" s="50"/>
      <c r="AV790" s="50"/>
      <c r="AW790" s="50"/>
      <c r="AX790" s="50"/>
      <c r="AY790" s="51"/>
    </row>
    <row r="791" spans="44:51" ht="15">
      <c r="AR791" s="41">
        <f t="shared" si="202"/>
        <v>4.630291666666667</v>
      </c>
      <c r="AS791" s="42">
        <f t="shared" si="204"/>
        <v>889</v>
      </c>
      <c r="AT791" s="50">
        <f t="shared" si="203"/>
        <v>4116.32</v>
      </c>
      <c r="AU791" s="50"/>
      <c r="AV791" s="50"/>
      <c r="AW791" s="50"/>
      <c r="AX791" s="50"/>
      <c r="AY791" s="51"/>
    </row>
    <row r="792" spans="44:51" ht="15">
      <c r="AR792" s="41">
        <f t="shared" si="202"/>
        <v>4.630291666666667</v>
      </c>
      <c r="AS792" s="42">
        <f t="shared" si="204"/>
        <v>890</v>
      </c>
      <c r="AT792" s="50">
        <f t="shared" si="203"/>
        <v>4120.95</v>
      </c>
      <c r="AU792" s="50"/>
      <c r="AV792" s="50"/>
      <c r="AW792" s="50"/>
      <c r="AX792" s="50"/>
      <c r="AY792" s="51"/>
    </row>
    <row r="793" spans="44:51" ht="15">
      <c r="AR793" s="41">
        <f t="shared" si="202"/>
        <v>4.630291666666667</v>
      </c>
      <c r="AS793" s="42">
        <f t="shared" si="204"/>
        <v>891</v>
      </c>
      <c r="AT793" s="50">
        <f t="shared" si="203"/>
        <v>4125.58</v>
      </c>
      <c r="AU793" s="50"/>
      <c r="AV793" s="50"/>
      <c r="AW793" s="50"/>
      <c r="AX793" s="50"/>
      <c r="AY793" s="51"/>
    </row>
    <row r="794" spans="44:51" ht="15">
      <c r="AR794" s="41">
        <f t="shared" si="202"/>
        <v>4.630291666666667</v>
      </c>
      <c r="AS794" s="42">
        <f t="shared" si="204"/>
        <v>892</v>
      </c>
      <c r="AT794" s="50">
        <f t="shared" si="203"/>
        <v>4130.22</v>
      </c>
      <c r="AU794" s="50"/>
      <c r="AV794" s="50"/>
      <c r="AW794" s="50"/>
      <c r="AX794" s="50"/>
      <c r="AY794" s="51"/>
    </row>
    <row r="795" spans="44:51" ht="15">
      <c r="AR795" s="41">
        <f t="shared" si="202"/>
        <v>4.630291666666667</v>
      </c>
      <c r="AS795" s="42">
        <f t="shared" si="204"/>
        <v>893</v>
      </c>
      <c r="AT795" s="50">
        <f t="shared" si="203"/>
        <v>4134.85</v>
      </c>
      <c r="AU795" s="50"/>
      <c r="AV795" s="50"/>
      <c r="AW795" s="50"/>
      <c r="AX795" s="50"/>
      <c r="AY795" s="51"/>
    </row>
    <row r="796" spans="44:51" ht="15">
      <c r="AR796" s="41">
        <f t="shared" si="202"/>
        <v>4.630291666666667</v>
      </c>
      <c r="AS796" s="42">
        <f t="shared" si="204"/>
        <v>894</v>
      </c>
      <c r="AT796" s="50">
        <f t="shared" si="203"/>
        <v>4139.48</v>
      </c>
      <c r="AU796" s="50"/>
      <c r="AV796" s="50"/>
      <c r="AW796" s="50"/>
      <c r="AX796" s="50"/>
      <c r="AY796" s="51"/>
    </row>
    <row r="797" spans="44:51" ht="15">
      <c r="AR797" s="41">
        <f t="shared" si="202"/>
        <v>4.630291666666667</v>
      </c>
      <c r="AS797" s="42">
        <f t="shared" si="204"/>
        <v>895</v>
      </c>
      <c r="AT797" s="50">
        <f t="shared" si="203"/>
        <v>4144.11</v>
      </c>
      <c r="AU797" s="50"/>
      <c r="AV797" s="50"/>
      <c r="AW797" s="50"/>
      <c r="AX797" s="50"/>
      <c r="AY797" s="51"/>
    </row>
    <row r="798" spans="44:51" ht="15">
      <c r="AR798" s="41">
        <f t="shared" si="202"/>
        <v>4.630291666666667</v>
      </c>
      <c r="AS798" s="42">
        <f t="shared" si="204"/>
        <v>896</v>
      </c>
      <c r="AT798" s="50">
        <f t="shared" si="203"/>
        <v>4148.74</v>
      </c>
      <c r="AU798" s="50"/>
      <c r="AV798" s="50"/>
      <c r="AW798" s="50"/>
      <c r="AX798" s="50"/>
      <c r="AY798" s="51"/>
    </row>
    <row r="799" spans="44:51" ht="15">
      <c r="AR799" s="41">
        <f t="shared" si="202"/>
        <v>4.630291666666667</v>
      </c>
      <c r="AS799" s="42">
        <f t="shared" si="204"/>
        <v>897</v>
      </c>
      <c r="AT799" s="50">
        <f t="shared" si="203"/>
        <v>4153.37</v>
      </c>
      <c r="AU799" s="50"/>
      <c r="AV799" s="50"/>
      <c r="AW799" s="50"/>
      <c r="AX799" s="50"/>
      <c r="AY799" s="51"/>
    </row>
    <row r="800" spans="44:51" ht="15">
      <c r="AR800" s="41">
        <f t="shared" si="202"/>
        <v>4.630291666666667</v>
      </c>
      <c r="AS800" s="42">
        <f t="shared" si="204"/>
        <v>898</v>
      </c>
      <c r="AT800" s="50">
        <f t="shared" si="203"/>
        <v>4158</v>
      </c>
      <c r="AU800" s="50"/>
      <c r="AV800" s="50"/>
      <c r="AW800" s="50"/>
      <c r="AX800" s="50"/>
      <c r="AY800" s="51"/>
    </row>
    <row r="801" spans="44:51" ht="15">
      <c r="AR801" s="41">
        <f t="shared" si="202"/>
        <v>4.630291666666667</v>
      </c>
      <c r="AS801" s="42">
        <f t="shared" si="204"/>
        <v>899</v>
      </c>
      <c r="AT801" s="50">
        <f t="shared" si="203"/>
        <v>4162.63</v>
      </c>
      <c r="AU801" s="50"/>
      <c r="AV801" s="50"/>
      <c r="AW801" s="50"/>
      <c r="AX801" s="50"/>
      <c r="AY801" s="51"/>
    </row>
    <row r="802" spans="44:51" ht="15">
      <c r="AR802" s="41">
        <f t="shared" si="202"/>
        <v>4.630291666666667</v>
      </c>
      <c r="AS802" s="42">
        <f t="shared" si="204"/>
        <v>900</v>
      </c>
      <c r="AT802" s="50">
        <f t="shared" si="203"/>
        <v>4167.26</v>
      </c>
      <c r="AU802" s="50"/>
      <c r="AV802" s="50"/>
      <c r="AW802" s="50"/>
      <c r="AX802" s="50"/>
      <c r="AY802" s="51"/>
    </row>
    <row r="803" spans="44:51" ht="15">
      <c r="AR803" s="41">
        <f t="shared" si="202"/>
        <v>4.630291666666667</v>
      </c>
      <c r="AS803" s="42">
        <f t="shared" si="204"/>
        <v>901</v>
      </c>
      <c r="AT803" s="50">
        <f t="shared" si="203"/>
        <v>4171.89</v>
      </c>
      <c r="AU803" s="50"/>
      <c r="AV803" s="50"/>
      <c r="AW803" s="50"/>
      <c r="AX803" s="50"/>
      <c r="AY803" s="51"/>
    </row>
    <row r="804" spans="44:51" ht="15">
      <c r="AR804" s="41">
        <f t="shared" si="202"/>
        <v>4.630291666666667</v>
      </c>
      <c r="AS804" s="42">
        <f t="shared" si="204"/>
        <v>902</v>
      </c>
      <c r="AT804" s="50">
        <f t="shared" si="203"/>
        <v>4176.52</v>
      </c>
      <c r="AU804" s="50"/>
      <c r="AV804" s="50"/>
      <c r="AW804" s="50"/>
      <c r="AX804" s="50"/>
      <c r="AY804" s="51"/>
    </row>
    <row r="805" spans="44:51" ht="15">
      <c r="AR805" s="41">
        <f t="shared" si="202"/>
        <v>4.630291666666667</v>
      </c>
      <c r="AS805" s="42">
        <f t="shared" si="204"/>
        <v>903</v>
      </c>
      <c r="AT805" s="50">
        <f t="shared" si="203"/>
        <v>4181.15</v>
      </c>
      <c r="AU805" s="50"/>
      <c r="AV805" s="50"/>
      <c r="AW805" s="50"/>
      <c r="AX805" s="50"/>
      <c r="AY805" s="51"/>
    </row>
    <row r="806" spans="44:51" ht="15">
      <c r="AR806" s="41">
        <f t="shared" si="202"/>
        <v>4.630291666666667</v>
      </c>
      <c r="AS806" s="42">
        <f t="shared" si="204"/>
        <v>904</v>
      </c>
      <c r="AT806" s="50">
        <f t="shared" si="203"/>
        <v>4185.78</v>
      </c>
      <c r="AU806" s="50"/>
      <c r="AV806" s="50"/>
      <c r="AW806" s="50"/>
      <c r="AX806" s="50"/>
      <c r="AY806" s="51"/>
    </row>
    <row r="807" spans="44:51" ht="15">
      <c r="AR807" s="41">
        <f t="shared" si="202"/>
        <v>4.630291666666667</v>
      </c>
      <c r="AS807" s="42">
        <f t="shared" si="204"/>
        <v>905</v>
      </c>
      <c r="AT807" s="50">
        <f t="shared" si="203"/>
        <v>4190.41</v>
      </c>
      <c r="AU807" s="50"/>
      <c r="AV807" s="50"/>
      <c r="AW807" s="50"/>
      <c r="AX807" s="50"/>
      <c r="AY807" s="51"/>
    </row>
    <row r="808" spans="44:51" ht="15">
      <c r="AR808" s="41">
        <f t="shared" si="202"/>
        <v>4.630291666666667</v>
      </c>
      <c r="AS808" s="42">
        <f t="shared" si="204"/>
        <v>906</v>
      </c>
      <c r="AT808" s="50">
        <f t="shared" si="203"/>
        <v>4195.04</v>
      </c>
      <c r="AU808" s="50"/>
      <c r="AV808" s="50"/>
      <c r="AW808" s="50"/>
      <c r="AX808" s="50"/>
      <c r="AY808" s="51"/>
    </row>
    <row r="809" spans="44:51" ht="15">
      <c r="AR809" s="41">
        <f t="shared" si="202"/>
        <v>4.630291666666667</v>
      </c>
      <c r="AS809" s="42">
        <f t="shared" si="204"/>
        <v>907</v>
      </c>
      <c r="AT809" s="50">
        <f t="shared" si="203"/>
        <v>4199.67</v>
      </c>
      <c r="AU809" s="50"/>
      <c r="AV809" s="50"/>
      <c r="AW809" s="50"/>
      <c r="AX809" s="50"/>
      <c r="AY809" s="51"/>
    </row>
    <row r="810" spans="44:51" ht="15">
      <c r="AR810" s="41">
        <f t="shared" si="202"/>
        <v>4.630291666666667</v>
      </c>
      <c r="AS810" s="42">
        <f t="shared" si="204"/>
        <v>908</v>
      </c>
      <c r="AT810" s="50">
        <f t="shared" si="203"/>
        <v>4204.3</v>
      </c>
      <c r="AU810" s="50"/>
      <c r="AV810" s="50"/>
      <c r="AW810" s="50"/>
      <c r="AX810" s="50"/>
      <c r="AY810" s="51"/>
    </row>
    <row r="811" spans="44:51" ht="15">
      <c r="AR811" s="41">
        <f t="shared" si="202"/>
        <v>4.630291666666667</v>
      </c>
      <c r="AS811" s="42">
        <f t="shared" si="204"/>
        <v>909</v>
      </c>
      <c r="AT811" s="50">
        <f t="shared" si="203"/>
        <v>4208.93</v>
      </c>
      <c r="AU811" s="50"/>
      <c r="AV811" s="50"/>
      <c r="AW811" s="50"/>
      <c r="AX811" s="50"/>
      <c r="AY811" s="51"/>
    </row>
    <row r="812" spans="44:51" ht="15">
      <c r="AR812" s="41">
        <f t="shared" si="202"/>
        <v>4.630291666666667</v>
      </c>
      <c r="AS812" s="42">
        <f t="shared" si="204"/>
        <v>910</v>
      </c>
      <c r="AT812" s="50">
        <f t="shared" si="203"/>
        <v>4213.56</v>
      </c>
      <c r="AU812" s="50"/>
      <c r="AV812" s="50"/>
      <c r="AW812" s="50"/>
      <c r="AX812" s="50"/>
      <c r="AY812" s="51"/>
    </row>
    <row r="813" spans="44:51" ht="15">
      <c r="AR813" s="41">
        <f t="shared" si="202"/>
        <v>4.630291666666667</v>
      </c>
      <c r="AS813" s="42">
        <f t="shared" si="204"/>
        <v>911</v>
      </c>
      <c r="AT813" s="50">
        <f t="shared" si="203"/>
        <v>4218.19</v>
      </c>
      <c r="AU813" s="50"/>
      <c r="AV813" s="50"/>
      <c r="AW813" s="50"/>
      <c r="AX813" s="50"/>
      <c r="AY813" s="51"/>
    </row>
    <row r="814" spans="44:51" ht="15">
      <c r="AR814" s="41">
        <f t="shared" si="202"/>
        <v>4.630291666666667</v>
      </c>
      <c r="AS814" s="42">
        <f t="shared" si="204"/>
        <v>912</v>
      </c>
      <c r="AT814" s="50">
        <f t="shared" si="203"/>
        <v>4222.82</v>
      </c>
      <c r="AU814" s="50"/>
      <c r="AV814" s="50"/>
      <c r="AW814" s="50"/>
      <c r="AX814" s="50"/>
      <c r="AY814" s="51"/>
    </row>
    <row r="815" spans="44:51" ht="15">
      <c r="AR815" s="41">
        <f t="shared" si="202"/>
        <v>4.630291666666667</v>
      </c>
      <c r="AS815" s="42">
        <f t="shared" si="204"/>
        <v>913</v>
      </c>
      <c r="AT815" s="50">
        <f t="shared" si="203"/>
        <v>4227.45</v>
      </c>
      <c r="AU815" s="50"/>
      <c r="AV815" s="50"/>
      <c r="AW815" s="50"/>
      <c r="AX815" s="50"/>
      <c r="AY815" s="51"/>
    </row>
    <row r="816" spans="44:51" ht="15">
      <c r="AR816" s="41">
        <f t="shared" si="202"/>
        <v>4.630291666666667</v>
      </c>
      <c r="AS816" s="42">
        <f t="shared" si="204"/>
        <v>914</v>
      </c>
      <c r="AT816" s="50">
        <f t="shared" si="203"/>
        <v>4232.08</v>
      </c>
      <c r="AU816" s="50"/>
      <c r="AV816" s="50"/>
      <c r="AW816" s="50"/>
      <c r="AX816" s="50"/>
      <c r="AY816" s="51"/>
    </row>
    <row r="817" spans="44:51" ht="15">
      <c r="AR817" s="41">
        <f t="shared" si="202"/>
        <v>4.630291666666667</v>
      </c>
      <c r="AS817" s="42">
        <f t="shared" si="204"/>
        <v>915</v>
      </c>
      <c r="AT817" s="50">
        <f t="shared" si="203"/>
        <v>4236.71</v>
      </c>
      <c r="AU817" s="50"/>
      <c r="AV817" s="50"/>
      <c r="AW817" s="50"/>
      <c r="AX817" s="50"/>
      <c r="AY817" s="51"/>
    </row>
    <row r="818" spans="44:51" ht="15">
      <c r="AR818" s="41">
        <f t="shared" si="202"/>
        <v>4.630291666666667</v>
      </c>
      <c r="AS818" s="42">
        <f t="shared" si="204"/>
        <v>916</v>
      </c>
      <c r="AT818" s="50">
        <f t="shared" si="203"/>
        <v>4241.34</v>
      </c>
      <c r="AU818" s="50"/>
      <c r="AV818" s="50"/>
      <c r="AW818" s="50"/>
      <c r="AX818" s="50"/>
      <c r="AY818" s="51"/>
    </row>
    <row r="819" spans="44:51" ht="15">
      <c r="AR819" s="41">
        <f t="shared" si="202"/>
        <v>4.630291666666667</v>
      </c>
      <c r="AS819" s="42">
        <f t="shared" si="204"/>
        <v>917</v>
      </c>
      <c r="AT819" s="50">
        <f t="shared" si="203"/>
        <v>4245.97</v>
      </c>
      <c r="AU819" s="50"/>
      <c r="AV819" s="50"/>
      <c r="AW819" s="50"/>
      <c r="AX819" s="50"/>
      <c r="AY819" s="51"/>
    </row>
    <row r="820" spans="44:51" ht="15">
      <c r="AR820" s="41">
        <f t="shared" si="202"/>
        <v>4.630291666666667</v>
      </c>
      <c r="AS820" s="42">
        <f t="shared" si="204"/>
        <v>918</v>
      </c>
      <c r="AT820" s="50">
        <f t="shared" si="203"/>
        <v>4250.6</v>
      </c>
      <c r="AU820" s="50"/>
      <c r="AV820" s="50"/>
      <c r="AW820" s="50"/>
      <c r="AX820" s="50"/>
      <c r="AY820" s="51"/>
    </row>
    <row r="821" spans="44:51" ht="15">
      <c r="AR821" s="41">
        <f t="shared" si="202"/>
        <v>4.630291666666667</v>
      </c>
      <c r="AS821" s="42">
        <f t="shared" si="204"/>
        <v>919</v>
      </c>
      <c r="AT821" s="50">
        <f t="shared" si="203"/>
        <v>4255.23</v>
      </c>
      <c r="AU821" s="50"/>
      <c r="AV821" s="50"/>
      <c r="AW821" s="50"/>
      <c r="AX821" s="50"/>
      <c r="AY821" s="51"/>
    </row>
    <row r="822" spans="44:51" ht="15">
      <c r="AR822" s="41">
        <f t="shared" si="202"/>
        <v>4.630291666666667</v>
      </c>
      <c r="AS822" s="42">
        <f t="shared" si="204"/>
        <v>920</v>
      </c>
      <c r="AT822" s="50">
        <f t="shared" si="203"/>
        <v>4259.86</v>
      </c>
      <c r="AU822" s="50"/>
      <c r="AV822" s="50"/>
      <c r="AW822" s="50"/>
      <c r="AX822" s="50"/>
      <c r="AY822" s="51"/>
    </row>
    <row r="823" spans="44:51" ht="15">
      <c r="AR823" s="41">
        <f t="shared" si="202"/>
        <v>4.630291666666667</v>
      </c>
      <c r="AS823" s="42">
        <f t="shared" si="204"/>
        <v>921</v>
      </c>
      <c r="AT823" s="50">
        <f t="shared" si="203"/>
        <v>4264.49</v>
      </c>
      <c r="AU823" s="50"/>
      <c r="AV823" s="50"/>
      <c r="AW823" s="50"/>
      <c r="AX823" s="50"/>
      <c r="AY823" s="51"/>
    </row>
    <row r="824" spans="44:51" ht="15">
      <c r="AR824" s="41">
        <f t="shared" si="202"/>
        <v>4.630291666666667</v>
      </c>
      <c r="AS824" s="42">
        <f t="shared" si="204"/>
        <v>922</v>
      </c>
      <c r="AT824" s="50">
        <f t="shared" si="203"/>
        <v>4269.12</v>
      </c>
      <c r="AU824" s="50"/>
      <c r="AV824" s="50"/>
      <c r="AW824" s="50"/>
      <c r="AX824" s="50"/>
      <c r="AY824" s="51"/>
    </row>
    <row r="825" spans="44:51" ht="15">
      <c r="AR825" s="41">
        <f t="shared" si="202"/>
        <v>4.630291666666667</v>
      </c>
      <c r="AS825" s="42">
        <f t="shared" si="204"/>
        <v>923</v>
      </c>
      <c r="AT825" s="50">
        <f t="shared" si="203"/>
        <v>4273.75</v>
      </c>
      <c r="AU825" s="50"/>
      <c r="AV825" s="50"/>
      <c r="AW825" s="50"/>
      <c r="AX825" s="50"/>
      <c r="AY825" s="51"/>
    </row>
    <row r="826" spans="44:51" ht="15">
      <c r="AR826" s="41">
        <f t="shared" si="202"/>
        <v>4.630291666666667</v>
      </c>
      <c r="AS826" s="42">
        <f t="shared" si="204"/>
        <v>924</v>
      </c>
      <c r="AT826" s="50">
        <f t="shared" si="203"/>
        <v>4278.38</v>
      </c>
      <c r="AU826" s="50"/>
      <c r="AV826" s="50"/>
      <c r="AW826" s="50"/>
      <c r="AX826" s="50"/>
      <c r="AY826" s="51"/>
    </row>
    <row r="827" spans="44:51" ht="15">
      <c r="AR827" s="41">
        <f t="shared" si="202"/>
        <v>4.630291666666667</v>
      </c>
      <c r="AS827" s="42">
        <f t="shared" si="204"/>
        <v>925</v>
      </c>
      <c r="AT827" s="50">
        <f t="shared" si="203"/>
        <v>4283.01</v>
      </c>
      <c r="AU827" s="50"/>
      <c r="AV827" s="50"/>
      <c r="AW827" s="50"/>
      <c r="AX827" s="50"/>
      <c r="AY827" s="51"/>
    </row>
    <row r="828" spans="44:51" ht="15">
      <c r="AR828" s="41">
        <f t="shared" si="202"/>
        <v>4.630291666666667</v>
      </c>
      <c r="AS828" s="42">
        <f t="shared" si="204"/>
        <v>926</v>
      </c>
      <c r="AT828" s="50">
        <f t="shared" si="203"/>
        <v>4287.65</v>
      </c>
      <c r="AU828" s="50"/>
      <c r="AV828" s="50"/>
      <c r="AW828" s="50"/>
      <c r="AX828" s="50"/>
      <c r="AY828" s="51"/>
    </row>
    <row r="829" spans="44:51" ht="15">
      <c r="AR829" s="41">
        <f t="shared" si="202"/>
        <v>4.630291666666667</v>
      </c>
      <c r="AS829" s="42">
        <f t="shared" si="204"/>
        <v>927</v>
      </c>
      <c r="AT829" s="50">
        <f t="shared" si="203"/>
        <v>4292.28</v>
      </c>
      <c r="AU829" s="50"/>
      <c r="AV829" s="50"/>
      <c r="AW829" s="50"/>
      <c r="AX829" s="50"/>
      <c r="AY829" s="51"/>
    </row>
    <row r="830" spans="44:51" ht="15">
      <c r="AR830" s="41">
        <f t="shared" si="202"/>
        <v>4.630291666666667</v>
      </c>
      <c r="AS830" s="42">
        <f t="shared" si="204"/>
        <v>928</v>
      </c>
      <c r="AT830" s="50">
        <f t="shared" si="203"/>
        <v>4296.91</v>
      </c>
      <c r="AU830" s="50"/>
      <c r="AV830" s="50"/>
      <c r="AW830" s="50"/>
      <c r="AX830" s="50"/>
      <c r="AY830" s="51"/>
    </row>
    <row r="831" spans="44:51" ht="15">
      <c r="AR831" s="41">
        <f t="shared" si="202"/>
        <v>4.630291666666667</v>
      </c>
      <c r="AS831" s="42">
        <f t="shared" si="204"/>
        <v>929</v>
      </c>
      <c r="AT831" s="50">
        <f t="shared" si="203"/>
        <v>4301.54</v>
      </c>
      <c r="AU831" s="50"/>
      <c r="AV831" s="50"/>
      <c r="AW831" s="50"/>
      <c r="AX831" s="50"/>
      <c r="AY831" s="51"/>
    </row>
    <row r="832" spans="44:51" ht="15">
      <c r="AR832" s="41">
        <f t="shared" si="202"/>
        <v>4.630291666666667</v>
      </c>
      <c r="AS832" s="42">
        <f t="shared" si="204"/>
        <v>930</v>
      </c>
      <c r="AT832" s="50">
        <f t="shared" si="203"/>
        <v>4306.17</v>
      </c>
      <c r="AU832" s="50"/>
      <c r="AV832" s="50"/>
      <c r="AW832" s="50"/>
      <c r="AX832" s="50"/>
      <c r="AY832" s="51"/>
    </row>
    <row r="833" spans="44:51" ht="15">
      <c r="AR833" s="41">
        <f t="shared" si="202"/>
        <v>4.630291666666667</v>
      </c>
      <c r="AS833" s="42">
        <f t="shared" si="204"/>
        <v>931</v>
      </c>
      <c r="AT833" s="50">
        <f t="shared" si="203"/>
        <v>4310.8</v>
      </c>
      <c r="AU833" s="50"/>
      <c r="AV833" s="50"/>
      <c r="AW833" s="50"/>
      <c r="AX833" s="50"/>
      <c r="AY833" s="51"/>
    </row>
    <row r="834" spans="44:51" ht="15">
      <c r="AR834" s="41">
        <f t="shared" si="202"/>
        <v>4.630291666666667</v>
      </c>
      <c r="AS834" s="42">
        <f t="shared" si="204"/>
        <v>932</v>
      </c>
      <c r="AT834" s="50">
        <f t="shared" si="203"/>
        <v>4315.43</v>
      </c>
      <c r="AU834" s="50"/>
      <c r="AV834" s="50"/>
      <c r="AW834" s="50"/>
      <c r="AX834" s="50"/>
      <c r="AY834" s="51"/>
    </row>
    <row r="835" spans="44:51" ht="15">
      <c r="AR835" s="41">
        <f aca="true" t="shared" si="205" ref="AR835:AR898">5556.35/12/100</f>
        <v>4.630291666666667</v>
      </c>
      <c r="AS835" s="42">
        <f t="shared" si="204"/>
        <v>933</v>
      </c>
      <c r="AT835" s="50">
        <f aca="true" t="shared" si="206" ref="AT835:AT898">ROUNDDOWN(AS835*AR835,2)</f>
        <v>4320.06</v>
      </c>
      <c r="AU835" s="50"/>
      <c r="AV835" s="50"/>
      <c r="AW835" s="50"/>
      <c r="AX835" s="50"/>
      <c r="AY835" s="51"/>
    </row>
    <row r="836" spans="44:51" ht="15">
      <c r="AR836" s="41">
        <f t="shared" si="205"/>
        <v>4.630291666666667</v>
      </c>
      <c r="AS836" s="42">
        <f aca="true" t="shared" si="207" ref="AS836:AS899">AS835+1</f>
        <v>934</v>
      </c>
      <c r="AT836" s="50">
        <f t="shared" si="206"/>
        <v>4324.69</v>
      </c>
      <c r="AU836" s="50"/>
      <c r="AV836" s="50"/>
      <c r="AW836" s="50"/>
      <c r="AX836" s="50"/>
      <c r="AY836" s="51"/>
    </row>
    <row r="837" spans="44:51" ht="15">
      <c r="AR837" s="41">
        <f t="shared" si="205"/>
        <v>4.630291666666667</v>
      </c>
      <c r="AS837" s="42">
        <f t="shared" si="207"/>
        <v>935</v>
      </c>
      <c r="AT837" s="50">
        <f t="shared" si="206"/>
        <v>4329.32</v>
      </c>
      <c r="AU837" s="50"/>
      <c r="AV837" s="50"/>
      <c r="AW837" s="50"/>
      <c r="AX837" s="50"/>
      <c r="AY837" s="51"/>
    </row>
    <row r="838" spans="44:51" ht="15">
      <c r="AR838" s="41">
        <f t="shared" si="205"/>
        <v>4.630291666666667</v>
      </c>
      <c r="AS838" s="42">
        <f t="shared" si="207"/>
        <v>936</v>
      </c>
      <c r="AT838" s="50">
        <f t="shared" si="206"/>
        <v>4333.95</v>
      </c>
      <c r="AU838" s="50"/>
      <c r="AV838" s="50"/>
      <c r="AW838" s="50"/>
      <c r="AX838" s="50"/>
      <c r="AY838" s="51"/>
    </row>
    <row r="839" spans="44:51" ht="15">
      <c r="AR839" s="41">
        <f t="shared" si="205"/>
        <v>4.630291666666667</v>
      </c>
      <c r="AS839" s="42">
        <f t="shared" si="207"/>
        <v>937</v>
      </c>
      <c r="AT839" s="50">
        <f t="shared" si="206"/>
        <v>4338.58</v>
      </c>
      <c r="AU839" s="50"/>
      <c r="AV839" s="50"/>
      <c r="AW839" s="50"/>
      <c r="AX839" s="50"/>
      <c r="AY839" s="51"/>
    </row>
    <row r="840" spans="44:51" ht="15">
      <c r="AR840" s="41">
        <f t="shared" si="205"/>
        <v>4.630291666666667</v>
      </c>
      <c r="AS840" s="42">
        <f t="shared" si="207"/>
        <v>938</v>
      </c>
      <c r="AT840" s="50">
        <f t="shared" si="206"/>
        <v>4343.21</v>
      </c>
      <c r="AU840" s="50"/>
      <c r="AV840" s="50"/>
      <c r="AW840" s="50"/>
      <c r="AX840" s="50"/>
      <c r="AY840" s="51"/>
    </row>
    <row r="841" spans="44:51" ht="15">
      <c r="AR841" s="41">
        <f t="shared" si="205"/>
        <v>4.630291666666667</v>
      </c>
      <c r="AS841" s="42">
        <f t="shared" si="207"/>
        <v>939</v>
      </c>
      <c r="AT841" s="50">
        <f t="shared" si="206"/>
        <v>4347.84</v>
      </c>
      <c r="AU841" s="50"/>
      <c r="AV841" s="50"/>
      <c r="AW841" s="50"/>
      <c r="AX841" s="50"/>
      <c r="AY841" s="51"/>
    </row>
    <row r="842" spans="44:51" ht="15">
      <c r="AR842" s="41">
        <f t="shared" si="205"/>
        <v>4.630291666666667</v>
      </c>
      <c r="AS842" s="42">
        <f t="shared" si="207"/>
        <v>940</v>
      </c>
      <c r="AT842" s="50">
        <f t="shared" si="206"/>
        <v>4352.47</v>
      </c>
      <c r="AU842" s="50"/>
      <c r="AV842" s="50"/>
      <c r="AW842" s="50"/>
      <c r="AX842" s="50"/>
      <c r="AY842" s="51"/>
    </row>
    <row r="843" spans="44:51" ht="15">
      <c r="AR843" s="41">
        <f t="shared" si="205"/>
        <v>4.630291666666667</v>
      </c>
      <c r="AS843" s="42">
        <f t="shared" si="207"/>
        <v>941</v>
      </c>
      <c r="AT843" s="50">
        <f t="shared" si="206"/>
        <v>4357.1</v>
      </c>
      <c r="AU843" s="50"/>
      <c r="AV843" s="50"/>
      <c r="AW843" s="50"/>
      <c r="AX843" s="50"/>
      <c r="AY843" s="51"/>
    </row>
    <row r="844" spans="44:51" ht="15">
      <c r="AR844" s="41">
        <f t="shared" si="205"/>
        <v>4.630291666666667</v>
      </c>
      <c r="AS844" s="42">
        <f t="shared" si="207"/>
        <v>942</v>
      </c>
      <c r="AT844" s="50">
        <f t="shared" si="206"/>
        <v>4361.73</v>
      </c>
      <c r="AU844" s="50"/>
      <c r="AV844" s="50"/>
      <c r="AW844" s="50"/>
      <c r="AX844" s="50"/>
      <c r="AY844" s="51"/>
    </row>
    <row r="845" spans="44:51" ht="15">
      <c r="AR845" s="41">
        <f t="shared" si="205"/>
        <v>4.630291666666667</v>
      </c>
      <c r="AS845" s="42">
        <f t="shared" si="207"/>
        <v>943</v>
      </c>
      <c r="AT845" s="50">
        <f t="shared" si="206"/>
        <v>4366.36</v>
      </c>
      <c r="AU845" s="50"/>
      <c r="AV845" s="50"/>
      <c r="AW845" s="50"/>
      <c r="AX845" s="50"/>
      <c r="AY845" s="51"/>
    </row>
    <row r="846" spans="44:51" ht="15">
      <c r="AR846" s="41">
        <f t="shared" si="205"/>
        <v>4.630291666666667</v>
      </c>
      <c r="AS846" s="42">
        <f t="shared" si="207"/>
        <v>944</v>
      </c>
      <c r="AT846" s="50">
        <f t="shared" si="206"/>
        <v>4370.99</v>
      </c>
      <c r="AU846" s="50"/>
      <c r="AV846" s="50"/>
      <c r="AW846" s="50"/>
      <c r="AX846" s="50"/>
      <c r="AY846" s="51"/>
    </row>
    <row r="847" spans="44:51" ht="15">
      <c r="AR847" s="41">
        <f t="shared" si="205"/>
        <v>4.630291666666667</v>
      </c>
      <c r="AS847" s="42">
        <f t="shared" si="207"/>
        <v>945</v>
      </c>
      <c r="AT847" s="50">
        <f t="shared" si="206"/>
        <v>4375.62</v>
      </c>
      <c r="AU847" s="50"/>
      <c r="AV847" s="50"/>
      <c r="AW847" s="50"/>
      <c r="AX847" s="50"/>
      <c r="AY847" s="51"/>
    </row>
    <row r="848" spans="44:51" ht="15">
      <c r="AR848" s="41">
        <f t="shared" si="205"/>
        <v>4.630291666666667</v>
      </c>
      <c r="AS848" s="42">
        <f t="shared" si="207"/>
        <v>946</v>
      </c>
      <c r="AT848" s="50">
        <f t="shared" si="206"/>
        <v>4380.25</v>
      </c>
      <c r="AU848" s="50"/>
      <c r="AV848" s="50"/>
      <c r="AW848" s="50"/>
      <c r="AX848" s="50"/>
      <c r="AY848" s="51"/>
    </row>
    <row r="849" spans="44:51" ht="15">
      <c r="AR849" s="41">
        <f t="shared" si="205"/>
        <v>4.630291666666667</v>
      </c>
      <c r="AS849" s="42">
        <f t="shared" si="207"/>
        <v>947</v>
      </c>
      <c r="AT849" s="50">
        <f t="shared" si="206"/>
        <v>4384.88</v>
      </c>
      <c r="AU849" s="50"/>
      <c r="AV849" s="50"/>
      <c r="AW849" s="50"/>
      <c r="AX849" s="50"/>
      <c r="AY849" s="51"/>
    </row>
    <row r="850" spans="44:51" ht="15">
      <c r="AR850" s="41">
        <f t="shared" si="205"/>
        <v>4.630291666666667</v>
      </c>
      <c r="AS850" s="42">
        <f t="shared" si="207"/>
        <v>948</v>
      </c>
      <c r="AT850" s="50">
        <f t="shared" si="206"/>
        <v>4389.51</v>
      </c>
      <c r="AU850" s="50"/>
      <c r="AV850" s="50"/>
      <c r="AW850" s="50"/>
      <c r="AX850" s="50"/>
      <c r="AY850" s="51"/>
    </row>
    <row r="851" spans="44:51" ht="15">
      <c r="AR851" s="41">
        <f t="shared" si="205"/>
        <v>4.630291666666667</v>
      </c>
      <c r="AS851" s="42">
        <f t="shared" si="207"/>
        <v>949</v>
      </c>
      <c r="AT851" s="50">
        <f t="shared" si="206"/>
        <v>4394.14</v>
      </c>
      <c r="AU851" s="50"/>
      <c r="AV851" s="50"/>
      <c r="AW851" s="50"/>
      <c r="AX851" s="50"/>
      <c r="AY851" s="51"/>
    </row>
    <row r="852" spans="44:51" ht="15">
      <c r="AR852" s="41">
        <f t="shared" si="205"/>
        <v>4.630291666666667</v>
      </c>
      <c r="AS852" s="42">
        <f t="shared" si="207"/>
        <v>950</v>
      </c>
      <c r="AT852" s="50">
        <f t="shared" si="206"/>
        <v>4398.77</v>
      </c>
      <c r="AU852" s="50"/>
      <c r="AV852" s="50"/>
      <c r="AW852" s="50"/>
      <c r="AX852" s="50"/>
      <c r="AY852" s="51"/>
    </row>
    <row r="853" spans="44:51" ht="15">
      <c r="AR853" s="41">
        <f t="shared" si="205"/>
        <v>4.630291666666667</v>
      </c>
      <c r="AS853" s="42">
        <f t="shared" si="207"/>
        <v>951</v>
      </c>
      <c r="AT853" s="50">
        <f t="shared" si="206"/>
        <v>4403.4</v>
      </c>
      <c r="AU853" s="50"/>
      <c r="AV853" s="50"/>
      <c r="AW853" s="50"/>
      <c r="AX853" s="50"/>
      <c r="AY853" s="51"/>
    </row>
    <row r="854" spans="44:51" ht="15">
      <c r="AR854" s="41">
        <f t="shared" si="205"/>
        <v>4.630291666666667</v>
      </c>
      <c r="AS854" s="42">
        <f t="shared" si="207"/>
        <v>952</v>
      </c>
      <c r="AT854" s="50">
        <f t="shared" si="206"/>
        <v>4408.03</v>
      </c>
      <c r="AU854" s="50"/>
      <c r="AV854" s="50"/>
      <c r="AW854" s="50"/>
      <c r="AX854" s="50"/>
      <c r="AY854" s="51"/>
    </row>
    <row r="855" spans="44:51" ht="15">
      <c r="AR855" s="41">
        <f t="shared" si="205"/>
        <v>4.630291666666667</v>
      </c>
      <c r="AS855" s="42">
        <f t="shared" si="207"/>
        <v>953</v>
      </c>
      <c r="AT855" s="50">
        <f t="shared" si="206"/>
        <v>4412.66</v>
      </c>
      <c r="AU855" s="50"/>
      <c r="AV855" s="50"/>
      <c r="AW855" s="50"/>
      <c r="AX855" s="50"/>
      <c r="AY855" s="51"/>
    </row>
    <row r="856" spans="44:51" ht="15">
      <c r="AR856" s="41">
        <f t="shared" si="205"/>
        <v>4.630291666666667</v>
      </c>
      <c r="AS856" s="42">
        <f t="shared" si="207"/>
        <v>954</v>
      </c>
      <c r="AT856" s="50">
        <f t="shared" si="206"/>
        <v>4417.29</v>
      </c>
      <c r="AU856" s="50"/>
      <c r="AV856" s="50"/>
      <c r="AW856" s="50"/>
      <c r="AX856" s="50"/>
      <c r="AY856" s="51"/>
    </row>
    <row r="857" spans="44:51" ht="15">
      <c r="AR857" s="41">
        <f t="shared" si="205"/>
        <v>4.630291666666667</v>
      </c>
      <c r="AS857" s="42">
        <f t="shared" si="207"/>
        <v>955</v>
      </c>
      <c r="AT857" s="50">
        <f t="shared" si="206"/>
        <v>4421.92</v>
      </c>
      <c r="AU857" s="50"/>
      <c r="AV857" s="50"/>
      <c r="AW857" s="50"/>
      <c r="AX857" s="50"/>
      <c r="AY857" s="51"/>
    </row>
    <row r="858" spans="44:51" ht="15">
      <c r="AR858" s="41">
        <f t="shared" si="205"/>
        <v>4.630291666666667</v>
      </c>
      <c r="AS858" s="42">
        <f t="shared" si="207"/>
        <v>956</v>
      </c>
      <c r="AT858" s="50">
        <f t="shared" si="206"/>
        <v>4426.55</v>
      </c>
      <c r="AU858" s="50"/>
      <c r="AV858" s="50"/>
      <c r="AW858" s="50"/>
      <c r="AX858" s="50"/>
      <c r="AY858" s="51"/>
    </row>
    <row r="859" spans="44:51" ht="15">
      <c r="AR859" s="41">
        <f t="shared" si="205"/>
        <v>4.630291666666667</v>
      </c>
      <c r="AS859" s="42">
        <f t="shared" si="207"/>
        <v>957</v>
      </c>
      <c r="AT859" s="50">
        <f t="shared" si="206"/>
        <v>4431.18</v>
      </c>
      <c r="AU859" s="50"/>
      <c r="AV859" s="50"/>
      <c r="AW859" s="50"/>
      <c r="AX859" s="50"/>
      <c r="AY859" s="51"/>
    </row>
    <row r="860" spans="44:51" ht="15">
      <c r="AR860" s="41">
        <f t="shared" si="205"/>
        <v>4.630291666666667</v>
      </c>
      <c r="AS860" s="42">
        <f t="shared" si="207"/>
        <v>958</v>
      </c>
      <c r="AT860" s="50">
        <f t="shared" si="206"/>
        <v>4435.81</v>
      </c>
      <c r="AU860" s="50"/>
      <c r="AV860" s="50"/>
      <c r="AW860" s="50"/>
      <c r="AX860" s="50"/>
      <c r="AY860" s="51"/>
    </row>
    <row r="861" spans="44:51" ht="15">
      <c r="AR861" s="41">
        <f t="shared" si="205"/>
        <v>4.630291666666667</v>
      </c>
      <c r="AS861" s="42">
        <f t="shared" si="207"/>
        <v>959</v>
      </c>
      <c r="AT861" s="50">
        <f t="shared" si="206"/>
        <v>4440.44</v>
      </c>
      <c r="AU861" s="50"/>
      <c r="AV861" s="50"/>
      <c r="AW861" s="50"/>
      <c r="AX861" s="50"/>
      <c r="AY861" s="51"/>
    </row>
    <row r="862" spans="44:51" ht="15">
      <c r="AR862" s="41">
        <f t="shared" si="205"/>
        <v>4.630291666666667</v>
      </c>
      <c r="AS862" s="42">
        <f t="shared" si="207"/>
        <v>960</v>
      </c>
      <c r="AT862" s="50">
        <f t="shared" si="206"/>
        <v>4445.08</v>
      </c>
      <c r="AU862" s="50"/>
      <c r="AV862" s="50"/>
      <c r="AW862" s="50"/>
      <c r="AX862" s="50"/>
      <c r="AY862" s="51"/>
    </row>
    <row r="863" spans="44:51" ht="15">
      <c r="AR863" s="41">
        <f t="shared" si="205"/>
        <v>4.630291666666667</v>
      </c>
      <c r="AS863" s="42">
        <f t="shared" si="207"/>
        <v>961</v>
      </c>
      <c r="AT863" s="50">
        <f t="shared" si="206"/>
        <v>4449.71</v>
      </c>
      <c r="AU863" s="50"/>
      <c r="AV863" s="50"/>
      <c r="AW863" s="50"/>
      <c r="AX863" s="50"/>
      <c r="AY863" s="51"/>
    </row>
    <row r="864" spans="44:51" ht="15">
      <c r="AR864" s="41">
        <f t="shared" si="205"/>
        <v>4.630291666666667</v>
      </c>
      <c r="AS864" s="42">
        <f t="shared" si="207"/>
        <v>962</v>
      </c>
      <c r="AT864" s="50">
        <f t="shared" si="206"/>
        <v>4454.34</v>
      </c>
      <c r="AU864" s="50"/>
      <c r="AV864" s="50"/>
      <c r="AW864" s="50"/>
      <c r="AX864" s="50"/>
      <c r="AY864" s="51"/>
    </row>
    <row r="865" spans="44:51" ht="15">
      <c r="AR865" s="41">
        <f t="shared" si="205"/>
        <v>4.630291666666667</v>
      </c>
      <c r="AS865" s="42">
        <f t="shared" si="207"/>
        <v>963</v>
      </c>
      <c r="AT865" s="50">
        <f t="shared" si="206"/>
        <v>4458.97</v>
      </c>
      <c r="AU865" s="50"/>
      <c r="AV865" s="50"/>
      <c r="AW865" s="50"/>
      <c r="AX865" s="50"/>
      <c r="AY865" s="51"/>
    </row>
    <row r="866" spans="44:51" ht="15">
      <c r="AR866" s="41">
        <f t="shared" si="205"/>
        <v>4.630291666666667</v>
      </c>
      <c r="AS866" s="42">
        <f t="shared" si="207"/>
        <v>964</v>
      </c>
      <c r="AT866" s="50">
        <f t="shared" si="206"/>
        <v>4463.6</v>
      </c>
      <c r="AU866" s="50"/>
      <c r="AV866" s="50"/>
      <c r="AW866" s="50"/>
      <c r="AX866" s="50"/>
      <c r="AY866" s="51"/>
    </row>
    <row r="867" spans="44:51" ht="15">
      <c r="AR867" s="41">
        <f t="shared" si="205"/>
        <v>4.630291666666667</v>
      </c>
      <c r="AS867" s="42">
        <f t="shared" si="207"/>
        <v>965</v>
      </c>
      <c r="AT867" s="50">
        <f t="shared" si="206"/>
        <v>4468.23</v>
      </c>
      <c r="AU867" s="50"/>
      <c r="AV867" s="50"/>
      <c r="AW867" s="50"/>
      <c r="AX867" s="50"/>
      <c r="AY867" s="51"/>
    </row>
    <row r="868" spans="44:51" ht="15">
      <c r="AR868" s="41">
        <f t="shared" si="205"/>
        <v>4.630291666666667</v>
      </c>
      <c r="AS868" s="42">
        <f t="shared" si="207"/>
        <v>966</v>
      </c>
      <c r="AT868" s="50">
        <f t="shared" si="206"/>
        <v>4472.86</v>
      </c>
      <c r="AU868" s="50"/>
      <c r="AV868" s="50"/>
      <c r="AW868" s="50"/>
      <c r="AX868" s="50"/>
      <c r="AY868" s="51"/>
    </row>
    <row r="869" spans="44:51" ht="15">
      <c r="AR869" s="41">
        <f t="shared" si="205"/>
        <v>4.630291666666667</v>
      </c>
      <c r="AS869" s="42">
        <f t="shared" si="207"/>
        <v>967</v>
      </c>
      <c r="AT869" s="50">
        <f t="shared" si="206"/>
        <v>4477.49</v>
      </c>
      <c r="AU869" s="50"/>
      <c r="AV869" s="50"/>
      <c r="AW869" s="50"/>
      <c r="AX869" s="50"/>
      <c r="AY869" s="51"/>
    </row>
    <row r="870" spans="44:51" ht="15">
      <c r="AR870" s="41">
        <f t="shared" si="205"/>
        <v>4.630291666666667</v>
      </c>
      <c r="AS870" s="42">
        <f t="shared" si="207"/>
        <v>968</v>
      </c>
      <c r="AT870" s="50">
        <f t="shared" si="206"/>
        <v>4482.12</v>
      </c>
      <c r="AU870" s="50"/>
      <c r="AV870" s="50"/>
      <c r="AW870" s="50"/>
      <c r="AX870" s="50"/>
      <c r="AY870" s="51"/>
    </row>
    <row r="871" spans="44:51" ht="15">
      <c r="AR871" s="41">
        <f t="shared" si="205"/>
        <v>4.630291666666667</v>
      </c>
      <c r="AS871" s="42">
        <f t="shared" si="207"/>
        <v>969</v>
      </c>
      <c r="AT871" s="50">
        <f t="shared" si="206"/>
        <v>4486.75</v>
      </c>
      <c r="AU871" s="50"/>
      <c r="AV871" s="50"/>
      <c r="AW871" s="50"/>
      <c r="AX871" s="50"/>
      <c r="AY871" s="51"/>
    </row>
    <row r="872" spans="44:51" ht="15">
      <c r="AR872" s="41">
        <f t="shared" si="205"/>
        <v>4.630291666666667</v>
      </c>
      <c r="AS872" s="42">
        <f t="shared" si="207"/>
        <v>970</v>
      </c>
      <c r="AT872" s="50">
        <f t="shared" si="206"/>
        <v>4491.38</v>
      </c>
      <c r="AU872" s="50"/>
      <c r="AV872" s="50"/>
      <c r="AW872" s="50"/>
      <c r="AX872" s="50"/>
      <c r="AY872" s="51"/>
    </row>
    <row r="873" spans="44:51" ht="15">
      <c r="AR873" s="41">
        <f t="shared" si="205"/>
        <v>4.630291666666667</v>
      </c>
      <c r="AS873" s="42">
        <f t="shared" si="207"/>
        <v>971</v>
      </c>
      <c r="AT873" s="50">
        <f t="shared" si="206"/>
        <v>4496.01</v>
      </c>
      <c r="AU873" s="50"/>
      <c r="AV873" s="50"/>
      <c r="AW873" s="50"/>
      <c r="AX873" s="50"/>
      <c r="AY873" s="51"/>
    </row>
    <row r="874" spans="44:51" ht="15">
      <c r="AR874" s="41">
        <f t="shared" si="205"/>
        <v>4.630291666666667</v>
      </c>
      <c r="AS874" s="42">
        <f t="shared" si="207"/>
        <v>972</v>
      </c>
      <c r="AT874" s="50">
        <f t="shared" si="206"/>
        <v>4500.64</v>
      </c>
      <c r="AU874" s="50"/>
      <c r="AV874" s="50"/>
      <c r="AW874" s="50"/>
      <c r="AX874" s="50"/>
      <c r="AY874" s="51"/>
    </row>
    <row r="875" spans="44:51" ht="15">
      <c r="AR875" s="41">
        <f t="shared" si="205"/>
        <v>4.630291666666667</v>
      </c>
      <c r="AS875" s="42">
        <f t="shared" si="207"/>
        <v>973</v>
      </c>
      <c r="AT875" s="50">
        <f t="shared" si="206"/>
        <v>4505.27</v>
      </c>
      <c r="AU875" s="50"/>
      <c r="AV875" s="50"/>
      <c r="AW875" s="50"/>
      <c r="AX875" s="50"/>
      <c r="AY875" s="51"/>
    </row>
    <row r="876" spans="44:51" ht="15">
      <c r="AR876" s="41">
        <f t="shared" si="205"/>
        <v>4.630291666666667</v>
      </c>
      <c r="AS876" s="42">
        <f t="shared" si="207"/>
        <v>974</v>
      </c>
      <c r="AT876" s="50">
        <f t="shared" si="206"/>
        <v>4509.9</v>
      </c>
      <c r="AU876" s="50"/>
      <c r="AV876" s="50"/>
      <c r="AW876" s="50"/>
      <c r="AX876" s="50"/>
      <c r="AY876" s="51"/>
    </row>
    <row r="877" spans="44:51" ht="15">
      <c r="AR877" s="41">
        <f t="shared" si="205"/>
        <v>4.630291666666667</v>
      </c>
      <c r="AS877" s="42">
        <f t="shared" si="207"/>
        <v>975</v>
      </c>
      <c r="AT877" s="50">
        <f t="shared" si="206"/>
        <v>4514.53</v>
      </c>
      <c r="AU877" s="50"/>
      <c r="AV877" s="50"/>
      <c r="AW877" s="50"/>
      <c r="AX877" s="50"/>
      <c r="AY877" s="51"/>
    </row>
    <row r="878" spans="44:51" ht="15">
      <c r="AR878" s="41">
        <f t="shared" si="205"/>
        <v>4.630291666666667</v>
      </c>
      <c r="AS878" s="42">
        <f t="shared" si="207"/>
        <v>976</v>
      </c>
      <c r="AT878" s="50">
        <f t="shared" si="206"/>
        <v>4519.16</v>
      </c>
      <c r="AU878" s="50"/>
      <c r="AV878" s="50"/>
      <c r="AW878" s="50"/>
      <c r="AX878" s="50"/>
      <c r="AY878" s="51"/>
    </row>
    <row r="879" spans="44:51" ht="15">
      <c r="AR879" s="41">
        <f t="shared" si="205"/>
        <v>4.630291666666667</v>
      </c>
      <c r="AS879" s="42">
        <f t="shared" si="207"/>
        <v>977</v>
      </c>
      <c r="AT879" s="50">
        <f t="shared" si="206"/>
        <v>4523.79</v>
      </c>
      <c r="AU879" s="50"/>
      <c r="AV879" s="50"/>
      <c r="AW879" s="50"/>
      <c r="AX879" s="50"/>
      <c r="AY879" s="51"/>
    </row>
    <row r="880" spans="44:51" ht="15">
      <c r="AR880" s="41">
        <f t="shared" si="205"/>
        <v>4.630291666666667</v>
      </c>
      <c r="AS880" s="42">
        <f t="shared" si="207"/>
        <v>978</v>
      </c>
      <c r="AT880" s="50">
        <f t="shared" si="206"/>
        <v>4528.42</v>
      </c>
      <c r="AU880" s="50"/>
      <c r="AV880" s="50"/>
      <c r="AW880" s="50"/>
      <c r="AX880" s="50"/>
      <c r="AY880" s="51"/>
    </row>
    <row r="881" spans="44:51" ht="15">
      <c r="AR881" s="41">
        <f t="shared" si="205"/>
        <v>4.630291666666667</v>
      </c>
      <c r="AS881" s="42">
        <f t="shared" si="207"/>
        <v>979</v>
      </c>
      <c r="AT881" s="50">
        <f t="shared" si="206"/>
        <v>4533.05</v>
      </c>
      <c r="AU881" s="50"/>
      <c r="AV881" s="50"/>
      <c r="AW881" s="50"/>
      <c r="AX881" s="50"/>
      <c r="AY881" s="51"/>
    </row>
    <row r="882" spans="44:51" ht="15">
      <c r="AR882" s="41">
        <f t="shared" si="205"/>
        <v>4.630291666666667</v>
      </c>
      <c r="AS882" s="42">
        <f t="shared" si="207"/>
        <v>980</v>
      </c>
      <c r="AT882" s="50">
        <f t="shared" si="206"/>
        <v>4537.68</v>
      </c>
      <c r="AU882" s="50"/>
      <c r="AV882" s="50"/>
      <c r="AW882" s="50"/>
      <c r="AX882" s="50"/>
      <c r="AY882" s="51"/>
    </row>
    <row r="883" spans="44:51" ht="15">
      <c r="AR883" s="41">
        <f t="shared" si="205"/>
        <v>4.630291666666667</v>
      </c>
      <c r="AS883" s="42">
        <f t="shared" si="207"/>
        <v>981</v>
      </c>
      <c r="AT883" s="50">
        <f t="shared" si="206"/>
        <v>4542.31</v>
      </c>
      <c r="AU883" s="50"/>
      <c r="AV883" s="50"/>
      <c r="AW883" s="50"/>
      <c r="AX883" s="50"/>
      <c r="AY883" s="51"/>
    </row>
    <row r="884" spans="44:51" ht="15">
      <c r="AR884" s="41">
        <f t="shared" si="205"/>
        <v>4.630291666666667</v>
      </c>
      <c r="AS884" s="42">
        <f t="shared" si="207"/>
        <v>982</v>
      </c>
      <c r="AT884" s="50">
        <f t="shared" si="206"/>
        <v>4546.94</v>
      </c>
      <c r="AU884" s="50"/>
      <c r="AV884" s="50"/>
      <c r="AW884" s="50"/>
      <c r="AX884" s="50"/>
      <c r="AY884" s="51"/>
    </row>
    <row r="885" spans="44:51" ht="15">
      <c r="AR885" s="41">
        <f t="shared" si="205"/>
        <v>4.630291666666667</v>
      </c>
      <c r="AS885" s="42">
        <f t="shared" si="207"/>
        <v>983</v>
      </c>
      <c r="AT885" s="50">
        <f t="shared" si="206"/>
        <v>4551.57</v>
      </c>
      <c r="AU885" s="50"/>
      <c r="AV885" s="50"/>
      <c r="AW885" s="50"/>
      <c r="AX885" s="50"/>
      <c r="AY885" s="51"/>
    </row>
    <row r="886" spans="44:51" ht="15">
      <c r="AR886" s="41">
        <f t="shared" si="205"/>
        <v>4.630291666666667</v>
      </c>
      <c r="AS886" s="42">
        <f t="shared" si="207"/>
        <v>984</v>
      </c>
      <c r="AT886" s="50">
        <f t="shared" si="206"/>
        <v>4556.2</v>
      </c>
      <c r="AU886" s="50"/>
      <c r="AV886" s="50"/>
      <c r="AW886" s="50"/>
      <c r="AX886" s="50"/>
      <c r="AY886" s="51"/>
    </row>
    <row r="887" spans="44:51" ht="15">
      <c r="AR887" s="41">
        <f t="shared" si="205"/>
        <v>4.630291666666667</v>
      </c>
      <c r="AS887" s="42">
        <f t="shared" si="207"/>
        <v>985</v>
      </c>
      <c r="AT887" s="50">
        <f t="shared" si="206"/>
        <v>4560.83</v>
      </c>
      <c r="AU887" s="50"/>
      <c r="AV887" s="50"/>
      <c r="AW887" s="50"/>
      <c r="AX887" s="50"/>
      <c r="AY887" s="51"/>
    </row>
    <row r="888" spans="44:51" ht="15">
      <c r="AR888" s="41">
        <f t="shared" si="205"/>
        <v>4.630291666666667</v>
      </c>
      <c r="AS888" s="42">
        <f t="shared" si="207"/>
        <v>986</v>
      </c>
      <c r="AT888" s="50">
        <f t="shared" si="206"/>
        <v>4565.46</v>
      </c>
      <c r="AU888" s="50"/>
      <c r="AV888" s="50"/>
      <c r="AW888" s="50"/>
      <c r="AX888" s="50"/>
      <c r="AY888" s="51"/>
    </row>
    <row r="889" spans="44:51" ht="15">
      <c r="AR889" s="41">
        <f t="shared" si="205"/>
        <v>4.630291666666667</v>
      </c>
      <c r="AS889" s="42">
        <f t="shared" si="207"/>
        <v>987</v>
      </c>
      <c r="AT889" s="50">
        <f t="shared" si="206"/>
        <v>4570.09</v>
      </c>
      <c r="AU889" s="50"/>
      <c r="AV889" s="50"/>
      <c r="AW889" s="50"/>
      <c r="AX889" s="50"/>
      <c r="AY889" s="51"/>
    </row>
    <row r="890" spans="44:51" ht="15">
      <c r="AR890" s="41">
        <f t="shared" si="205"/>
        <v>4.630291666666667</v>
      </c>
      <c r="AS890" s="42">
        <f t="shared" si="207"/>
        <v>988</v>
      </c>
      <c r="AT890" s="50">
        <f t="shared" si="206"/>
        <v>4574.72</v>
      </c>
      <c r="AU890" s="50"/>
      <c r="AV890" s="50"/>
      <c r="AW890" s="50"/>
      <c r="AX890" s="50"/>
      <c r="AY890" s="51"/>
    </row>
    <row r="891" spans="44:51" ht="15">
      <c r="AR891" s="41">
        <f t="shared" si="205"/>
        <v>4.630291666666667</v>
      </c>
      <c r="AS891" s="42">
        <f t="shared" si="207"/>
        <v>989</v>
      </c>
      <c r="AT891" s="50">
        <f t="shared" si="206"/>
        <v>4579.35</v>
      </c>
      <c r="AU891" s="50"/>
      <c r="AV891" s="50"/>
      <c r="AW891" s="50"/>
      <c r="AX891" s="50"/>
      <c r="AY891" s="51"/>
    </row>
    <row r="892" spans="44:51" ht="15">
      <c r="AR892" s="41">
        <f t="shared" si="205"/>
        <v>4.630291666666667</v>
      </c>
      <c r="AS892" s="42">
        <f t="shared" si="207"/>
        <v>990</v>
      </c>
      <c r="AT892" s="50">
        <f t="shared" si="206"/>
        <v>4583.98</v>
      </c>
      <c r="AU892" s="50"/>
      <c r="AV892" s="50"/>
      <c r="AW892" s="50"/>
      <c r="AX892" s="50"/>
      <c r="AY892" s="51"/>
    </row>
    <row r="893" spans="44:51" ht="15">
      <c r="AR893" s="41">
        <f t="shared" si="205"/>
        <v>4.630291666666667</v>
      </c>
      <c r="AS893" s="42">
        <f t="shared" si="207"/>
        <v>991</v>
      </c>
      <c r="AT893" s="50">
        <f t="shared" si="206"/>
        <v>4588.61</v>
      </c>
      <c r="AU893" s="50"/>
      <c r="AV893" s="50"/>
      <c r="AW893" s="50"/>
      <c r="AX893" s="50"/>
      <c r="AY893" s="51"/>
    </row>
    <row r="894" spans="44:51" ht="15">
      <c r="AR894" s="41">
        <f t="shared" si="205"/>
        <v>4.630291666666667</v>
      </c>
      <c r="AS894" s="42">
        <f t="shared" si="207"/>
        <v>992</v>
      </c>
      <c r="AT894" s="50">
        <f t="shared" si="206"/>
        <v>4593.24</v>
      </c>
      <c r="AU894" s="50"/>
      <c r="AV894" s="50"/>
      <c r="AW894" s="50"/>
      <c r="AX894" s="50"/>
      <c r="AY894" s="51"/>
    </row>
    <row r="895" spans="44:51" ht="15">
      <c r="AR895" s="41">
        <f t="shared" si="205"/>
        <v>4.630291666666667</v>
      </c>
      <c r="AS895" s="42">
        <f t="shared" si="207"/>
        <v>993</v>
      </c>
      <c r="AT895" s="50">
        <f t="shared" si="206"/>
        <v>4597.87</v>
      </c>
      <c r="AU895" s="50"/>
      <c r="AV895" s="50"/>
      <c r="AW895" s="50"/>
      <c r="AX895" s="50"/>
      <c r="AY895" s="51"/>
    </row>
    <row r="896" spans="44:51" ht="15">
      <c r="AR896" s="41">
        <f t="shared" si="205"/>
        <v>4.630291666666667</v>
      </c>
      <c r="AS896" s="42">
        <f t="shared" si="207"/>
        <v>994</v>
      </c>
      <c r="AT896" s="50">
        <f t="shared" si="206"/>
        <v>4602.5</v>
      </c>
      <c r="AU896" s="50"/>
      <c r="AV896" s="50"/>
      <c r="AW896" s="50"/>
      <c r="AX896" s="50"/>
      <c r="AY896" s="51"/>
    </row>
    <row r="897" spans="44:51" ht="15">
      <c r="AR897" s="41">
        <f t="shared" si="205"/>
        <v>4.630291666666667</v>
      </c>
      <c r="AS897" s="42">
        <f t="shared" si="207"/>
        <v>995</v>
      </c>
      <c r="AT897" s="50">
        <f t="shared" si="206"/>
        <v>4607.14</v>
      </c>
      <c r="AU897" s="50"/>
      <c r="AV897" s="50"/>
      <c r="AW897" s="50"/>
      <c r="AX897" s="50"/>
      <c r="AY897" s="51"/>
    </row>
    <row r="898" spans="44:51" ht="15">
      <c r="AR898" s="41">
        <f t="shared" si="205"/>
        <v>4.630291666666667</v>
      </c>
      <c r="AS898" s="42">
        <f t="shared" si="207"/>
        <v>996</v>
      </c>
      <c r="AT898" s="50">
        <f t="shared" si="206"/>
        <v>4611.77</v>
      </c>
      <c r="AU898" s="50"/>
      <c r="AV898" s="50"/>
      <c r="AW898" s="50"/>
      <c r="AX898" s="50"/>
      <c r="AY898" s="51"/>
    </row>
    <row r="899" spans="44:51" ht="15">
      <c r="AR899" s="41">
        <f aca="true" t="shared" si="208" ref="AR899:AR962">5556.35/12/100</f>
        <v>4.630291666666667</v>
      </c>
      <c r="AS899" s="42">
        <f t="shared" si="207"/>
        <v>997</v>
      </c>
      <c r="AT899" s="50">
        <f aca="true" t="shared" si="209" ref="AT899:AT962">ROUNDDOWN(AS899*AR899,2)</f>
        <v>4616.4</v>
      </c>
      <c r="AU899" s="50"/>
      <c r="AV899" s="50"/>
      <c r="AW899" s="50"/>
      <c r="AX899" s="50"/>
      <c r="AY899" s="51"/>
    </row>
    <row r="900" spans="44:51" ht="15">
      <c r="AR900" s="41">
        <f t="shared" si="208"/>
        <v>4.630291666666667</v>
      </c>
      <c r="AS900" s="42">
        <f aca="true" t="shared" si="210" ref="AS900:AS963">AS899+1</f>
        <v>998</v>
      </c>
      <c r="AT900" s="50">
        <f t="shared" si="209"/>
        <v>4621.03</v>
      </c>
      <c r="AU900" s="50"/>
      <c r="AV900" s="50"/>
      <c r="AW900" s="50"/>
      <c r="AX900" s="50"/>
      <c r="AY900" s="51"/>
    </row>
    <row r="901" spans="44:51" ht="15">
      <c r="AR901" s="41">
        <f t="shared" si="208"/>
        <v>4.630291666666667</v>
      </c>
      <c r="AS901" s="42">
        <f t="shared" si="210"/>
        <v>999</v>
      </c>
      <c r="AT901" s="50">
        <f t="shared" si="209"/>
        <v>4625.66</v>
      </c>
      <c r="AU901" s="50"/>
      <c r="AV901" s="50"/>
      <c r="AW901" s="50"/>
      <c r="AX901" s="50"/>
      <c r="AY901" s="51"/>
    </row>
    <row r="902" spans="44:51" ht="15">
      <c r="AR902" s="41">
        <f t="shared" si="208"/>
        <v>4.630291666666667</v>
      </c>
      <c r="AS902" s="42">
        <f t="shared" si="210"/>
        <v>1000</v>
      </c>
      <c r="AT902" s="50">
        <f t="shared" si="209"/>
        <v>4630.29</v>
      </c>
      <c r="AU902" s="50"/>
      <c r="AV902" s="50"/>
      <c r="AW902" s="50"/>
      <c r="AX902" s="50"/>
      <c r="AY902" s="51"/>
    </row>
    <row r="903" spans="44:51" ht="15">
      <c r="AR903" s="41">
        <f t="shared" si="208"/>
        <v>4.630291666666667</v>
      </c>
      <c r="AS903" s="42">
        <f t="shared" si="210"/>
        <v>1001</v>
      </c>
      <c r="AT903" s="50">
        <f t="shared" si="209"/>
        <v>4634.92</v>
      </c>
      <c r="AU903" s="50"/>
      <c r="AV903" s="50"/>
      <c r="AW903" s="50"/>
      <c r="AX903" s="50"/>
      <c r="AY903" s="51"/>
    </row>
    <row r="904" spans="44:51" ht="15">
      <c r="AR904" s="41">
        <f t="shared" si="208"/>
        <v>4.630291666666667</v>
      </c>
      <c r="AS904" s="42">
        <f t="shared" si="210"/>
        <v>1002</v>
      </c>
      <c r="AT904" s="50">
        <f t="shared" si="209"/>
        <v>4639.55</v>
      </c>
      <c r="AU904" s="50"/>
      <c r="AV904" s="50"/>
      <c r="AW904" s="50"/>
      <c r="AX904" s="50"/>
      <c r="AY904" s="51"/>
    </row>
    <row r="905" spans="44:51" ht="15">
      <c r="AR905" s="41">
        <f t="shared" si="208"/>
        <v>4.630291666666667</v>
      </c>
      <c r="AS905" s="42">
        <f t="shared" si="210"/>
        <v>1003</v>
      </c>
      <c r="AT905" s="50">
        <f t="shared" si="209"/>
        <v>4644.18</v>
      </c>
      <c r="AU905" s="50"/>
      <c r="AV905" s="50"/>
      <c r="AW905" s="50"/>
      <c r="AX905" s="50"/>
      <c r="AY905" s="51"/>
    </row>
    <row r="906" spans="44:51" ht="15">
      <c r="AR906" s="41">
        <f t="shared" si="208"/>
        <v>4.630291666666667</v>
      </c>
      <c r="AS906" s="42">
        <f t="shared" si="210"/>
        <v>1004</v>
      </c>
      <c r="AT906" s="50">
        <f t="shared" si="209"/>
        <v>4648.81</v>
      </c>
      <c r="AU906" s="50"/>
      <c r="AV906" s="50"/>
      <c r="AW906" s="50"/>
      <c r="AX906" s="50"/>
      <c r="AY906" s="51"/>
    </row>
    <row r="907" spans="44:51" ht="15">
      <c r="AR907" s="41">
        <f t="shared" si="208"/>
        <v>4.630291666666667</v>
      </c>
      <c r="AS907" s="42">
        <f t="shared" si="210"/>
        <v>1005</v>
      </c>
      <c r="AT907" s="50">
        <f t="shared" si="209"/>
        <v>4653.44</v>
      </c>
      <c r="AU907" s="50"/>
      <c r="AV907" s="50"/>
      <c r="AW907" s="50"/>
      <c r="AX907" s="50"/>
      <c r="AY907" s="51"/>
    </row>
    <row r="908" spans="44:51" ht="15">
      <c r="AR908" s="41">
        <f t="shared" si="208"/>
        <v>4.630291666666667</v>
      </c>
      <c r="AS908" s="42">
        <f t="shared" si="210"/>
        <v>1006</v>
      </c>
      <c r="AT908" s="50">
        <f t="shared" si="209"/>
        <v>4658.07</v>
      </c>
      <c r="AU908" s="50"/>
      <c r="AV908" s="50"/>
      <c r="AW908" s="50"/>
      <c r="AX908" s="50"/>
      <c r="AY908" s="51"/>
    </row>
    <row r="909" spans="44:51" ht="15">
      <c r="AR909" s="41">
        <f t="shared" si="208"/>
        <v>4.630291666666667</v>
      </c>
      <c r="AS909" s="42">
        <f t="shared" si="210"/>
        <v>1007</v>
      </c>
      <c r="AT909" s="50">
        <f t="shared" si="209"/>
        <v>4662.7</v>
      </c>
      <c r="AU909" s="50"/>
      <c r="AV909" s="50"/>
      <c r="AW909" s="50"/>
      <c r="AX909" s="50"/>
      <c r="AY909" s="51"/>
    </row>
    <row r="910" spans="44:51" ht="15">
      <c r="AR910" s="41">
        <f t="shared" si="208"/>
        <v>4.630291666666667</v>
      </c>
      <c r="AS910" s="42">
        <f t="shared" si="210"/>
        <v>1008</v>
      </c>
      <c r="AT910" s="50">
        <f t="shared" si="209"/>
        <v>4667.33</v>
      </c>
      <c r="AU910" s="50"/>
      <c r="AV910" s="50"/>
      <c r="AW910" s="50"/>
      <c r="AX910" s="50"/>
      <c r="AY910" s="51"/>
    </row>
    <row r="911" spans="44:51" ht="15">
      <c r="AR911" s="41">
        <f t="shared" si="208"/>
        <v>4.630291666666667</v>
      </c>
      <c r="AS911" s="42">
        <f t="shared" si="210"/>
        <v>1009</v>
      </c>
      <c r="AT911" s="50">
        <f t="shared" si="209"/>
        <v>4671.96</v>
      </c>
      <c r="AU911" s="50"/>
      <c r="AV911" s="50"/>
      <c r="AW911" s="50"/>
      <c r="AX911" s="50"/>
      <c r="AY911" s="51"/>
    </row>
    <row r="912" spans="44:51" ht="15">
      <c r="AR912" s="41">
        <f t="shared" si="208"/>
        <v>4.630291666666667</v>
      </c>
      <c r="AS912" s="42">
        <f t="shared" si="210"/>
        <v>1010</v>
      </c>
      <c r="AT912" s="50">
        <f t="shared" si="209"/>
        <v>4676.59</v>
      </c>
      <c r="AU912" s="50"/>
      <c r="AV912" s="50"/>
      <c r="AW912" s="50"/>
      <c r="AX912" s="50"/>
      <c r="AY912" s="51"/>
    </row>
    <row r="913" spans="44:51" ht="15">
      <c r="AR913" s="41">
        <f t="shared" si="208"/>
        <v>4.630291666666667</v>
      </c>
      <c r="AS913" s="42">
        <f t="shared" si="210"/>
        <v>1011</v>
      </c>
      <c r="AT913" s="50">
        <f t="shared" si="209"/>
        <v>4681.22</v>
      </c>
      <c r="AU913" s="50"/>
      <c r="AV913" s="50"/>
      <c r="AW913" s="50"/>
      <c r="AX913" s="50"/>
      <c r="AY913" s="51"/>
    </row>
    <row r="914" spans="44:51" ht="15">
      <c r="AR914" s="41">
        <f t="shared" si="208"/>
        <v>4.630291666666667</v>
      </c>
      <c r="AS914" s="42">
        <f t="shared" si="210"/>
        <v>1012</v>
      </c>
      <c r="AT914" s="50">
        <f t="shared" si="209"/>
        <v>4685.85</v>
      </c>
      <c r="AU914" s="50"/>
      <c r="AV914" s="50"/>
      <c r="AW914" s="50"/>
      <c r="AX914" s="50"/>
      <c r="AY914" s="51"/>
    </row>
    <row r="915" spans="44:51" ht="15">
      <c r="AR915" s="41">
        <f t="shared" si="208"/>
        <v>4.630291666666667</v>
      </c>
      <c r="AS915" s="42">
        <f t="shared" si="210"/>
        <v>1013</v>
      </c>
      <c r="AT915" s="50">
        <f t="shared" si="209"/>
        <v>4690.48</v>
      </c>
      <c r="AU915" s="50"/>
      <c r="AV915" s="50"/>
      <c r="AW915" s="50"/>
      <c r="AX915" s="50"/>
      <c r="AY915" s="51"/>
    </row>
    <row r="916" spans="44:51" ht="15">
      <c r="AR916" s="41">
        <f t="shared" si="208"/>
        <v>4.630291666666667</v>
      </c>
      <c r="AS916" s="42">
        <f t="shared" si="210"/>
        <v>1014</v>
      </c>
      <c r="AT916" s="50">
        <f t="shared" si="209"/>
        <v>4695.11</v>
      </c>
      <c r="AU916" s="50"/>
      <c r="AV916" s="50"/>
      <c r="AW916" s="50"/>
      <c r="AX916" s="50"/>
      <c r="AY916" s="51"/>
    </row>
    <row r="917" spans="44:51" ht="15">
      <c r="AR917" s="41">
        <f t="shared" si="208"/>
        <v>4.630291666666667</v>
      </c>
      <c r="AS917" s="42">
        <f t="shared" si="210"/>
        <v>1015</v>
      </c>
      <c r="AT917" s="50">
        <f t="shared" si="209"/>
        <v>4699.74</v>
      </c>
      <c r="AU917" s="50"/>
      <c r="AV917" s="50"/>
      <c r="AW917" s="50"/>
      <c r="AX917" s="50"/>
      <c r="AY917" s="51"/>
    </row>
    <row r="918" spans="44:51" ht="15">
      <c r="AR918" s="41">
        <f t="shared" si="208"/>
        <v>4.630291666666667</v>
      </c>
      <c r="AS918" s="42">
        <f t="shared" si="210"/>
        <v>1016</v>
      </c>
      <c r="AT918" s="50">
        <f t="shared" si="209"/>
        <v>4704.37</v>
      </c>
      <c r="AU918" s="50"/>
      <c r="AV918" s="50"/>
      <c r="AW918" s="50"/>
      <c r="AX918" s="50"/>
      <c r="AY918" s="51"/>
    </row>
    <row r="919" spans="44:51" ht="15">
      <c r="AR919" s="41">
        <f t="shared" si="208"/>
        <v>4.630291666666667</v>
      </c>
      <c r="AS919" s="42">
        <f t="shared" si="210"/>
        <v>1017</v>
      </c>
      <c r="AT919" s="50">
        <f t="shared" si="209"/>
        <v>4709</v>
      </c>
      <c r="AU919" s="50"/>
      <c r="AV919" s="50"/>
      <c r="AW919" s="50"/>
      <c r="AX919" s="50"/>
      <c r="AY919" s="51"/>
    </row>
    <row r="920" spans="44:51" ht="15">
      <c r="AR920" s="41">
        <f t="shared" si="208"/>
        <v>4.630291666666667</v>
      </c>
      <c r="AS920" s="42">
        <f t="shared" si="210"/>
        <v>1018</v>
      </c>
      <c r="AT920" s="50">
        <f t="shared" si="209"/>
        <v>4713.63</v>
      </c>
      <c r="AU920" s="50"/>
      <c r="AV920" s="50"/>
      <c r="AW920" s="50"/>
      <c r="AX920" s="50"/>
      <c r="AY920" s="51"/>
    </row>
    <row r="921" spans="44:51" ht="15">
      <c r="AR921" s="41">
        <f t="shared" si="208"/>
        <v>4.630291666666667</v>
      </c>
      <c r="AS921" s="42">
        <f t="shared" si="210"/>
        <v>1019</v>
      </c>
      <c r="AT921" s="50">
        <f t="shared" si="209"/>
        <v>4718.26</v>
      </c>
      <c r="AU921" s="50"/>
      <c r="AV921" s="50"/>
      <c r="AW921" s="50"/>
      <c r="AX921" s="50"/>
      <c r="AY921" s="51"/>
    </row>
    <row r="922" spans="44:51" ht="15">
      <c r="AR922" s="41">
        <f t="shared" si="208"/>
        <v>4.630291666666667</v>
      </c>
      <c r="AS922" s="42">
        <f t="shared" si="210"/>
        <v>1020</v>
      </c>
      <c r="AT922" s="50">
        <f t="shared" si="209"/>
        <v>4722.89</v>
      </c>
      <c r="AU922" s="50"/>
      <c r="AV922" s="50"/>
      <c r="AW922" s="50"/>
      <c r="AX922" s="50"/>
      <c r="AY922" s="51"/>
    </row>
    <row r="923" spans="44:51" ht="15">
      <c r="AR923" s="41">
        <f t="shared" si="208"/>
        <v>4.630291666666667</v>
      </c>
      <c r="AS923" s="42">
        <f t="shared" si="210"/>
        <v>1021</v>
      </c>
      <c r="AT923" s="50">
        <f t="shared" si="209"/>
        <v>4727.52</v>
      </c>
      <c r="AU923" s="50"/>
      <c r="AV923" s="50"/>
      <c r="AW923" s="50"/>
      <c r="AX923" s="50"/>
      <c r="AY923" s="51"/>
    </row>
    <row r="924" spans="44:51" ht="15">
      <c r="AR924" s="41">
        <f t="shared" si="208"/>
        <v>4.630291666666667</v>
      </c>
      <c r="AS924" s="42">
        <f t="shared" si="210"/>
        <v>1022</v>
      </c>
      <c r="AT924" s="50">
        <f t="shared" si="209"/>
        <v>4732.15</v>
      </c>
      <c r="AU924" s="50"/>
      <c r="AV924" s="50"/>
      <c r="AW924" s="50"/>
      <c r="AX924" s="50"/>
      <c r="AY924" s="51"/>
    </row>
    <row r="925" spans="44:51" ht="15">
      <c r="AR925" s="41">
        <f t="shared" si="208"/>
        <v>4.630291666666667</v>
      </c>
      <c r="AS925" s="42">
        <f t="shared" si="210"/>
        <v>1023</v>
      </c>
      <c r="AT925" s="50">
        <f t="shared" si="209"/>
        <v>4736.78</v>
      </c>
      <c r="AU925" s="50"/>
      <c r="AV925" s="50"/>
      <c r="AW925" s="50"/>
      <c r="AX925" s="50"/>
      <c r="AY925" s="51"/>
    </row>
    <row r="926" spans="44:51" ht="15">
      <c r="AR926" s="41">
        <f t="shared" si="208"/>
        <v>4.630291666666667</v>
      </c>
      <c r="AS926" s="42">
        <f t="shared" si="210"/>
        <v>1024</v>
      </c>
      <c r="AT926" s="50">
        <f t="shared" si="209"/>
        <v>4741.41</v>
      </c>
      <c r="AU926" s="50"/>
      <c r="AV926" s="50"/>
      <c r="AW926" s="50"/>
      <c r="AX926" s="50"/>
      <c r="AY926" s="51"/>
    </row>
    <row r="927" spans="44:51" ht="15">
      <c r="AR927" s="41">
        <f t="shared" si="208"/>
        <v>4.630291666666667</v>
      </c>
      <c r="AS927" s="42">
        <f t="shared" si="210"/>
        <v>1025</v>
      </c>
      <c r="AT927" s="50">
        <f t="shared" si="209"/>
        <v>4746.04</v>
      </c>
      <c r="AU927" s="50"/>
      <c r="AV927" s="50"/>
      <c r="AW927" s="50"/>
      <c r="AX927" s="50"/>
      <c r="AY927" s="51"/>
    </row>
    <row r="928" spans="44:51" ht="15">
      <c r="AR928" s="41">
        <f t="shared" si="208"/>
        <v>4.630291666666667</v>
      </c>
      <c r="AS928" s="42">
        <f t="shared" si="210"/>
        <v>1026</v>
      </c>
      <c r="AT928" s="50">
        <f t="shared" si="209"/>
        <v>4750.67</v>
      </c>
      <c r="AU928" s="50"/>
      <c r="AV928" s="50"/>
      <c r="AW928" s="50"/>
      <c r="AX928" s="50"/>
      <c r="AY928" s="51"/>
    </row>
    <row r="929" spans="44:51" ht="15">
      <c r="AR929" s="41">
        <f t="shared" si="208"/>
        <v>4.630291666666667</v>
      </c>
      <c r="AS929" s="42">
        <f t="shared" si="210"/>
        <v>1027</v>
      </c>
      <c r="AT929" s="50">
        <f t="shared" si="209"/>
        <v>4755.3</v>
      </c>
      <c r="AU929" s="50"/>
      <c r="AV929" s="50"/>
      <c r="AW929" s="50"/>
      <c r="AX929" s="50"/>
      <c r="AY929" s="51"/>
    </row>
    <row r="930" spans="44:51" ht="15">
      <c r="AR930" s="41">
        <f t="shared" si="208"/>
        <v>4.630291666666667</v>
      </c>
      <c r="AS930" s="42">
        <f t="shared" si="210"/>
        <v>1028</v>
      </c>
      <c r="AT930" s="50">
        <f t="shared" si="209"/>
        <v>4759.93</v>
      </c>
      <c r="AU930" s="50"/>
      <c r="AV930" s="50"/>
      <c r="AW930" s="50"/>
      <c r="AX930" s="50"/>
      <c r="AY930" s="51"/>
    </row>
    <row r="931" spans="44:51" ht="15">
      <c r="AR931" s="41">
        <f t="shared" si="208"/>
        <v>4.630291666666667</v>
      </c>
      <c r="AS931" s="42">
        <f t="shared" si="210"/>
        <v>1029</v>
      </c>
      <c r="AT931" s="50">
        <f t="shared" si="209"/>
        <v>4764.57</v>
      </c>
      <c r="AU931" s="50"/>
      <c r="AV931" s="50"/>
      <c r="AW931" s="50"/>
      <c r="AX931" s="50"/>
      <c r="AY931" s="51"/>
    </row>
    <row r="932" spans="44:51" ht="15">
      <c r="AR932" s="41">
        <f t="shared" si="208"/>
        <v>4.630291666666667</v>
      </c>
      <c r="AS932" s="42">
        <f t="shared" si="210"/>
        <v>1030</v>
      </c>
      <c r="AT932" s="50">
        <f t="shared" si="209"/>
        <v>4769.2</v>
      </c>
      <c r="AU932" s="50"/>
      <c r="AV932" s="50"/>
      <c r="AW932" s="50"/>
      <c r="AX932" s="50"/>
      <c r="AY932" s="51"/>
    </row>
    <row r="933" spans="44:51" ht="15">
      <c r="AR933" s="41">
        <f t="shared" si="208"/>
        <v>4.630291666666667</v>
      </c>
      <c r="AS933" s="42">
        <f t="shared" si="210"/>
        <v>1031</v>
      </c>
      <c r="AT933" s="50">
        <f t="shared" si="209"/>
        <v>4773.83</v>
      </c>
      <c r="AU933" s="50"/>
      <c r="AV933" s="50"/>
      <c r="AW933" s="50"/>
      <c r="AX933" s="50"/>
      <c r="AY933" s="51"/>
    </row>
    <row r="934" spans="44:51" ht="15">
      <c r="AR934" s="41">
        <f t="shared" si="208"/>
        <v>4.630291666666667</v>
      </c>
      <c r="AS934" s="42">
        <f t="shared" si="210"/>
        <v>1032</v>
      </c>
      <c r="AT934" s="50">
        <f t="shared" si="209"/>
        <v>4778.46</v>
      </c>
      <c r="AU934" s="50"/>
      <c r="AV934" s="50"/>
      <c r="AW934" s="50"/>
      <c r="AX934" s="50"/>
      <c r="AY934" s="51"/>
    </row>
    <row r="935" spans="44:51" ht="15">
      <c r="AR935" s="41">
        <f t="shared" si="208"/>
        <v>4.630291666666667</v>
      </c>
      <c r="AS935" s="42">
        <f t="shared" si="210"/>
        <v>1033</v>
      </c>
      <c r="AT935" s="50">
        <f t="shared" si="209"/>
        <v>4783.09</v>
      </c>
      <c r="AU935" s="50"/>
      <c r="AV935" s="50"/>
      <c r="AW935" s="50"/>
      <c r="AX935" s="50"/>
      <c r="AY935" s="51"/>
    </row>
    <row r="936" spans="44:51" ht="15">
      <c r="AR936" s="41">
        <f t="shared" si="208"/>
        <v>4.630291666666667</v>
      </c>
      <c r="AS936" s="42">
        <f t="shared" si="210"/>
        <v>1034</v>
      </c>
      <c r="AT936" s="50">
        <f t="shared" si="209"/>
        <v>4787.72</v>
      </c>
      <c r="AU936" s="50"/>
      <c r="AV936" s="50"/>
      <c r="AW936" s="50"/>
      <c r="AX936" s="50"/>
      <c r="AY936" s="51"/>
    </row>
    <row r="937" spans="44:51" ht="15">
      <c r="AR937" s="41">
        <f t="shared" si="208"/>
        <v>4.630291666666667</v>
      </c>
      <c r="AS937" s="42">
        <f t="shared" si="210"/>
        <v>1035</v>
      </c>
      <c r="AT937" s="50">
        <f t="shared" si="209"/>
        <v>4792.35</v>
      </c>
      <c r="AU937" s="50"/>
      <c r="AV937" s="50"/>
      <c r="AW937" s="50"/>
      <c r="AX937" s="50"/>
      <c r="AY937" s="51"/>
    </row>
    <row r="938" spans="44:51" ht="15">
      <c r="AR938" s="41">
        <f t="shared" si="208"/>
        <v>4.630291666666667</v>
      </c>
      <c r="AS938" s="42">
        <f t="shared" si="210"/>
        <v>1036</v>
      </c>
      <c r="AT938" s="50">
        <f t="shared" si="209"/>
        <v>4796.98</v>
      </c>
      <c r="AU938" s="50"/>
      <c r="AV938" s="50"/>
      <c r="AW938" s="50"/>
      <c r="AX938" s="50"/>
      <c r="AY938" s="51"/>
    </row>
    <row r="939" spans="44:51" ht="15">
      <c r="AR939" s="41">
        <f t="shared" si="208"/>
        <v>4.630291666666667</v>
      </c>
      <c r="AS939" s="42">
        <f t="shared" si="210"/>
        <v>1037</v>
      </c>
      <c r="AT939" s="50">
        <f t="shared" si="209"/>
        <v>4801.61</v>
      </c>
      <c r="AU939" s="50"/>
      <c r="AV939" s="50"/>
      <c r="AW939" s="50"/>
      <c r="AX939" s="50"/>
      <c r="AY939" s="51"/>
    </row>
    <row r="940" spans="44:51" ht="15">
      <c r="AR940" s="41">
        <f t="shared" si="208"/>
        <v>4.630291666666667</v>
      </c>
      <c r="AS940" s="42">
        <f t="shared" si="210"/>
        <v>1038</v>
      </c>
      <c r="AT940" s="50">
        <f t="shared" si="209"/>
        <v>4806.24</v>
      </c>
      <c r="AU940" s="50"/>
      <c r="AV940" s="50"/>
      <c r="AW940" s="50"/>
      <c r="AX940" s="50"/>
      <c r="AY940" s="51"/>
    </row>
    <row r="941" spans="44:51" ht="15">
      <c r="AR941" s="41">
        <f t="shared" si="208"/>
        <v>4.630291666666667</v>
      </c>
      <c r="AS941" s="42">
        <f t="shared" si="210"/>
        <v>1039</v>
      </c>
      <c r="AT941" s="50">
        <f t="shared" si="209"/>
        <v>4810.87</v>
      </c>
      <c r="AU941" s="50"/>
      <c r="AV941" s="50"/>
      <c r="AW941" s="50"/>
      <c r="AX941" s="50"/>
      <c r="AY941" s="51"/>
    </row>
    <row r="942" spans="44:51" ht="15">
      <c r="AR942" s="41">
        <f t="shared" si="208"/>
        <v>4.630291666666667</v>
      </c>
      <c r="AS942" s="42">
        <f t="shared" si="210"/>
        <v>1040</v>
      </c>
      <c r="AT942" s="50">
        <f t="shared" si="209"/>
        <v>4815.5</v>
      </c>
      <c r="AU942" s="50"/>
      <c r="AV942" s="50"/>
      <c r="AW942" s="50"/>
      <c r="AX942" s="50"/>
      <c r="AY942" s="51"/>
    </row>
    <row r="943" spans="44:51" ht="15">
      <c r="AR943" s="41">
        <f t="shared" si="208"/>
        <v>4.630291666666667</v>
      </c>
      <c r="AS943" s="42">
        <f t="shared" si="210"/>
        <v>1041</v>
      </c>
      <c r="AT943" s="50">
        <f t="shared" si="209"/>
        <v>4820.13</v>
      </c>
      <c r="AU943" s="50"/>
      <c r="AV943" s="50"/>
      <c r="AW943" s="50"/>
      <c r="AX943" s="50"/>
      <c r="AY943" s="51"/>
    </row>
    <row r="944" spans="44:51" ht="15">
      <c r="AR944" s="41">
        <f t="shared" si="208"/>
        <v>4.630291666666667</v>
      </c>
      <c r="AS944" s="42">
        <f t="shared" si="210"/>
        <v>1042</v>
      </c>
      <c r="AT944" s="50">
        <f t="shared" si="209"/>
        <v>4824.76</v>
      </c>
      <c r="AU944" s="50"/>
      <c r="AV944" s="50"/>
      <c r="AW944" s="50"/>
      <c r="AX944" s="50"/>
      <c r="AY944" s="51"/>
    </row>
    <row r="945" spans="44:51" ht="15">
      <c r="AR945" s="41">
        <f t="shared" si="208"/>
        <v>4.630291666666667</v>
      </c>
      <c r="AS945" s="42">
        <f t="shared" si="210"/>
        <v>1043</v>
      </c>
      <c r="AT945" s="50">
        <f t="shared" si="209"/>
        <v>4829.39</v>
      </c>
      <c r="AU945" s="50"/>
      <c r="AV945" s="50"/>
      <c r="AW945" s="50"/>
      <c r="AX945" s="50"/>
      <c r="AY945" s="51"/>
    </row>
    <row r="946" spans="44:51" ht="15">
      <c r="AR946" s="41">
        <f t="shared" si="208"/>
        <v>4.630291666666667</v>
      </c>
      <c r="AS946" s="42">
        <f t="shared" si="210"/>
        <v>1044</v>
      </c>
      <c r="AT946" s="50">
        <f t="shared" si="209"/>
        <v>4834.02</v>
      </c>
      <c r="AU946" s="50"/>
      <c r="AV946" s="50"/>
      <c r="AW946" s="50"/>
      <c r="AX946" s="50"/>
      <c r="AY946" s="51"/>
    </row>
    <row r="947" spans="44:51" ht="15">
      <c r="AR947" s="41">
        <f t="shared" si="208"/>
        <v>4.630291666666667</v>
      </c>
      <c r="AS947" s="42">
        <f t="shared" si="210"/>
        <v>1045</v>
      </c>
      <c r="AT947" s="50">
        <f t="shared" si="209"/>
        <v>4838.65</v>
      </c>
      <c r="AU947" s="50"/>
      <c r="AV947" s="50"/>
      <c r="AW947" s="50"/>
      <c r="AX947" s="50"/>
      <c r="AY947" s="51"/>
    </row>
    <row r="948" spans="44:51" ht="15">
      <c r="AR948" s="41">
        <f t="shared" si="208"/>
        <v>4.630291666666667</v>
      </c>
      <c r="AS948" s="42">
        <f t="shared" si="210"/>
        <v>1046</v>
      </c>
      <c r="AT948" s="50">
        <f t="shared" si="209"/>
        <v>4843.28</v>
      </c>
      <c r="AU948" s="50"/>
      <c r="AV948" s="50"/>
      <c r="AW948" s="50"/>
      <c r="AX948" s="50"/>
      <c r="AY948" s="51"/>
    </row>
    <row r="949" spans="44:51" ht="15">
      <c r="AR949" s="41">
        <f t="shared" si="208"/>
        <v>4.630291666666667</v>
      </c>
      <c r="AS949" s="42">
        <f t="shared" si="210"/>
        <v>1047</v>
      </c>
      <c r="AT949" s="50">
        <f t="shared" si="209"/>
        <v>4847.91</v>
      </c>
      <c r="AU949" s="50"/>
      <c r="AV949" s="50"/>
      <c r="AW949" s="50"/>
      <c r="AX949" s="50"/>
      <c r="AY949" s="51"/>
    </row>
    <row r="950" spans="44:51" ht="15">
      <c r="AR950" s="41">
        <f t="shared" si="208"/>
        <v>4.630291666666667</v>
      </c>
      <c r="AS950" s="42">
        <f t="shared" si="210"/>
        <v>1048</v>
      </c>
      <c r="AT950" s="50">
        <f t="shared" si="209"/>
        <v>4852.54</v>
      </c>
      <c r="AU950" s="50"/>
      <c r="AV950" s="50"/>
      <c r="AW950" s="50"/>
      <c r="AX950" s="50"/>
      <c r="AY950" s="51"/>
    </row>
    <row r="951" spans="44:51" ht="15">
      <c r="AR951" s="41">
        <f t="shared" si="208"/>
        <v>4.630291666666667</v>
      </c>
      <c r="AS951" s="42">
        <f t="shared" si="210"/>
        <v>1049</v>
      </c>
      <c r="AT951" s="50">
        <f t="shared" si="209"/>
        <v>4857.17</v>
      </c>
      <c r="AU951" s="50"/>
      <c r="AV951" s="50"/>
      <c r="AW951" s="50"/>
      <c r="AX951" s="50"/>
      <c r="AY951" s="51"/>
    </row>
    <row r="952" spans="44:51" ht="15">
      <c r="AR952" s="41">
        <f t="shared" si="208"/>
        <v>4.630291666666667</v>
      </c>
      <c r="AS952" s="42">
        <f t="shared" si="210"/>
        <v>1050</v>
      </c>
      <c r="AT952" s="50">
        <f t="shared" si="209"/>
        <v>4861.8</v>
      </c>
      <c r="AU952" s="50"/>
      <c r="AV952" s="50"/>
      <c r="AW952" s="50"/>
      <c r="AX952" s="50"/>
      <c r="AY952" s="51"/>
    </row>
    <row r="953" spans="44:51" ht="15">
      <c r="AR953" s="41">
        <f t="shared" si="208"/>
        <v>4.630291666666667</v>
      </c>
      <c r="AS953" s="42">
        <f t="shared" si="210"/>
        <v>1051</v>
      </c>
      <c r="AT953" s="50">
        <f t="shared" si="209"/>
        <v>4866.43</v>
      </c>
      <c r="AU953" s="50"/>
      <c r="AV953" s="50"/>
      <c r="AW953" s="50"/>
      <c r="AX953" s="50"/>
      <c r="AY953" s="51"/>
    </row>
    <row r="954" spans="44:51" ht="15">
      <c r="AR954" s="41">
        <f t="shared" si="208"/>
        <v>4.630291666666667</v>
      </c>
      <c r="AS954" s="42">
        <f t="shared" si="210"/>
        <v>1052</v>
      </c>
      <c r="AT954" s="50">
        <f t="shared" si="209"/>
        <v>4871.06</v>
      </c>
      <c r="AU954" s="50"/>
      <c r="AV954" s="50"/>
      <c r="AW954" s="50"/>
      <c r="AX954" s="50"/>
      <c r="AY954" s="51"/>
    </row>
    <row r="955" spans="44:51" ht="15">
      <c r="AR955" s="41">
        <f t="shared" si="208"/>
        <v>4.630291666666667</v>
      </c>
      <c r="AS955" s="42">
        <f t="shared" si="210"/>
        <v>1053</v>
      </c>
      <c r="AT955" s="50">
        <f t="shared" si="209"/>
        <v>4875.69</v>
      </c>
      <c r="AU955" s="50"/>
      <c r="AV955" s="50"/>
      <c r="AW955" s="50"/>
      <c r="AX955" s="50"/>
      <c r="AY955" s="51"/>
    </row>
    <row r="956" spans="44:51" ht="15">
      <c r="AR956" s="41">
        <f t="shared" si="208"/>
        <v>4.630291666666667</v>
      </c>
      <c r="AS956" s="42">
        <f t="shared" si="210"/>
        <v>1054</v>
      </c>
      <c r="AT956" s="50">
        <f t="shared" si="209"/>
        <v>4880.32</v>
      </c>
      <c r="AU956" s="50"/>
      <c r="AV956" s="50"/>
      <c r="AW956" s="50"/>
      <c r="AX956" s="50"/>
      <c r="AY956" s="51"/>
    </row>
    <row r="957" spans="44:51" ht="15">
      <c r="AR957" s="41">
        <f t="shared" si="208"/>
        <v>4.630291666666667</v>
      </c>
      <c r="AS957" s="42">
        <f t="shared" si="210"/>
        <v>1055</v>
      </c>
      <c r="AT957" s="50">
        <f t="shared" si="209"/>
        <v>4884.95</v>
      </c>
      <c r="AU957" s="50"/>
      <c r="AV957" s="50"/>
      <c r="AW957" s="50"/>
      <c r="AX957" s="50"/>
      <c r="AY957" s="51"/>
    </row>
    <row r="958" spans="44:51" ht="15">
      <c r="AR958" s="41">
        <f t="shared" si="208"/>
        <v>4.630291666666667</v>
      </c>
      <c r="AS958" s="42">
        <f t="shared" si="210"/>
        <v>1056</v>
      </c>
      <c r="AT958" s="50">
        <f t="shared" si="209"/>
        <v>4889.58</v>
      </c>
      <c r="AU958" s="50"/>
      <c r="AV958" s="50"/>
      <c r="AW958" s="50"/>
      <c r="AX958" s="50"/>
      <c r="AY958" s="51"/>
    </row>
    <row r="959" spans="44:51" ht="15">
      <c r="AR959" s="41">
        <f t="shared" si="208"/>
        <v>4.630291666666667</v>
      </c>
      <c r="AS959" s="42">
        <f t="shared" si="210"/>
        <v>1057</v>
      </c>
      <c r="AT959" s="50">
        <f t="shared" si="209"/>
        <v>4894.21</v>
      </c>
      <c r="AU959" s="50"/>
      <c r="AV959" s="50"/>
      <c r="AW959" s="50"/>
      <c r="AX959" s="50"/>
      <c r="AY959" s="51"/>
    </row>
    <row r="960" spans="44:51" ht="15">
      <c r="AR960" s="41">
        <f t="shared" si="208"/>
        <v>4.630291666666667</v>
      </c>
      <c r="AS960" s="42">
        <f t="shared" si="210"/>
        <v>1058</v>
      </c>
      <c r="AT960" s="50">
        <f t="shared" si="209"/>
        <v>4898.84</v>
      </c>
      <c r="AU960" s="50"/>
      <c r="AV960" s="50"/>
      <c r="AW960" s="50"/>
      <c r="AX960" s="50"/>
      <c r="AY960" s="51"/>
    </row>
    <row r="961" spans="44:51" ht="15">
      <c r="AR961" s="41">
        <f t="shared" si="208"/>
        <v>4.630291666666667</v>
      </c>
      <c r="AS961" s="42">
        <f t="shared" si="210"/>
        <v>1059</v>
      </c>
      <c r="AT961" s="50">
        <f t="shared" si="209"/>
        <v>4903.47</v>
      </c>
      <c r="AU961" s="50"/>
      <c r="AV961" s="50"/>
      <c r="AW961" s="50"/>
      <c r="AX961" s="50"/>
      <c r="AY961" s="51"/>
    </row>
    <row r="962" spans="44:51" ht="15">
      <c r="AR962" s="41">
        <f t="shared" si="208"/>
        <v>4.630291666666667</v>
      </c>
      <c r="AS962" s="42">
        <f t="shared" si="210"/>
        <v>1060</v>
      </c>
      <c r="AT962" s="50">
        <f t="shared" si="209"/>
        <v>4908.1</v>
      </c>
      <c r="AU962" s="50"/>
      <c r="AV962" s="50"/>
      <c r="AW962" s="50"/>
      <c r="AX962" s="50"/>
      <c r="AY962" s="51"/>
    </row>
    <row r="963" spans="44:51" ht="15">
      <c r="AR963" s="41">
        <f aca="true" t="shared" si="211" ref="AR963:AR1026">5556.35/12/100</f>
        <v>4.630291666666667</v>
      </c>
      <c r="AS963" s="42">
        <f t="shared" si="210"/>
        <v>1061</v>
      </c>
      <c r="AT963" s="50">
        <f aca="true" t="shared" si="212" ref="AT963:AT1026">ROUNDDOWN(AS963*AR963,2)</f>
        <v>4912.73</v>
      </c>
      <c r="AU963" s="50"/>
      <c r="AV963" s="50"/>
      <c r="AW963" s="50"/>
      <c r="AX963" s="50"/>
      <c r="AY963" s="51"/>
    </row>
    <row r="964" spans="44:51" ht="15">
      <c r="AR964" s="41">
        <f t="shared" si="211"/>
        <v>4.630291666666667</v>
      </c>
      <c r="AS964" s="42">
        <f aca="true" t="shared" si="213" ref="AS964:AS1027">AS963+1</f>
        <v>1062</v>
      </c>
      <c r="AT964" s="50">
        <f t="shared" si="212"/>
        <v>4917.36</v>
      </c>
      <c r="AU964" s="50"/>
      <c r="AV964" s="50"/>
      <c r="AW964" s="50"/>
      <c r="AX964" s="50"/>
      <c r="AY964" s="51"/>
    </row>
    <row r="965" spans="44:51" ht="15">
      <c r="AR965" s="41">
        <f t="shared" si="211"/>
        <v>4.630291666666667</v>
      </c>
      <c r="AS965" s="42">
        <f t="shared" si="213"/>
        <v>1063</v>
      </c>
      <c r="AT965" s="50">
        <f t="shared" si="212"/>
        <v>4922</v>
      </c>
      <c r="AU965" s="50"/>
      <c r="AV965" s="50"/>
      <c r="AW965" s="50"/>
      <c r="AX965" s="50"/>
      <c r="AY965" s="51"/>
    </row>
    <row r="966" spans="44:51" ht="15">
      <c r="AR966" s="41">
        <f t="shared" si="211"/>
        <v>4.630291666666667</v>
      </c>
      <c r="AS966" s="42">
        <f t="shared" si="213"/>
        <v>1064</v>
      </c>
      <c r="AT966" s="50">
        <f t="shared" si="212"/>
        <v>4926.63</v>
      </c>
      <c r="AU966" s="50"/>
      <c r="AV966" s="50"/>
      <c r="AW966" s="50"/>
      <c r="AX966" s="50"/>
      <c r="AY966" s="51"/>
    </row>
    <row r="967" spans="44:51" ht="15">
      <c r="AR967" s="41">
        <f t="shared" si="211"/>
        <v>4.630291666666667</v>
      </c>
      <c r="AS967" s="42">
        <f t="shared" si="213"/>
        <v>1065</v>
      </c>
      <c r="AT967" s="50">
        <f t="shared" si="212"/>
        <v>4931.26</v>
      </c>
      <c r="AU967" s="50"/>
      <c r="AV967" s="50"/>
      <c r="AW967" s="50"/>
      <c r="AX967" s="50"/>
      <c r="AY967" s="51"/>
    </row>
    <row r="968" spans="44:51" ht="15">
      <c r="AR968" s="41">
        <f t="shared" si="211"/>
        <v>4.630291666666667</v>
      </c>
      <c r="AS968" s="42">
        <f t="shared" si="213"/>
        <v>1066</v>
      </c>
      <c r="AT968" s="50">
        <f t="shared" si="212"/>
        <v>4935.89</v>
      </c>
      <c r="AU968" s="50"/>
      <c r="AV968" s="50"/>
      <c r="AW968" s="50"/>
      <c r="AX968" s="50"/>
      <c r="AY968" s="51"/>
    </row>
    <row r="969" spans="44:51" ht="15">
      <c r="AR969" s="41">
        <f t="shared" si="211"/>
        <v>4.630291666666667</v>
      </c>
      <c r="AS969" s="42">
        <f t="shared" si="213"/>
        <v>1067</v>
      </c>
      <c r="AT969" s="50">
        <f t="shared" si="212"/>
        <v>4940.52</v>
      </c>
      <c r="AU969" s="50"/>
      <c r="AV969" s="50"/>
      <c r="AW969" s="50"/>
      <c r="AX969" s="50"/>
      <c r="AY969" s="51"/>
    </row>
    <row r="970" spans="44:51" ht="15">
      <c r="AR970" s="41">
        <f t="shared" si="211"/>
        <v>4.630291666666667</v>
      </c>
      <c r="AS970" s="42">
        <f t="shared" si="213"/>
        <v>1068</v>
      </c>
      <c r="AT970" s="50">
        <f t="shared" si="212"/>
        <v>4945.15</v>
      </c>
      <c r="AU970" s="50"/>
      <c r="AV970" s="50"/>
      <c r="AW970" s="50"/>
      <c r="AX970" s="50"/>
      <c r="AY970" s="51"/>
    </row>
    <row r="971" spans="44:51" ht="15">
      <c r="AR971" s="41">
        <f t="shared" si="211"/>
        <v>4.630291666666667</v>
      </c>
      <c r="AS971" s="42">
        <f t="shared" si="213"/>
        <v>1069</v>
      </c>
      <c r="AT971" s="50">
        <f t="shared" si="212"/>
        <v>4949.78</v>
      </c>
      <c r="AU971" s="50"/>
      <c r="AV971" s="50"/>
      <c r="AW971" s="50"/>
      <c r="AX971" s="50"/>
      <c r="AY971" s="51"/>
    </row>
    <row r="972" spans="44:51" ht="15">
      <c r="AR972" s="41">
        <f t="shared" si="211"/>
        <v>4.630291666666667</v>
      </c>
      <c r="AS972" s="42">
        <f t="shared" si="213"/>
        <v>1070</v>
      </c>
      <c r="AT972" s="50">
        <f t="shared" si="212"/>
        <v>4954.41</v>
      </c>
      <c r="AU972" s="50"/>
      <c r="AV972" s="50"/>
      <c r="AW972" s="50"/>
      <c r="AX972" s="50"/>
      <c r="AY972" s="51"/>
    </row>
    <row r="973" spans="44:51" ht="15">
      <c r="AR973" s="41">
        <f t="shared" si="211"/>
        <v>4.630291666666667</v>
      </c>
      <c r="AS973" s="42">
        <f t="shared" si="213"/>
        <v>1071</v>
      </c>
      <c r="AT973" s="50">
        <f t="shared" si="212"/>
        <v>4959.04</v>
      </c>
      <c r="AU973" s="50"/>
      <c r="AV973" s="50"/>
      <c r="AW973" s="50"/>
      <c r="AX973" s="50"/>
      <c r="AY973" s="51"/>
    </row>
    <row r="974" spans="44:51" ht="15">
      <c r="AR974" s="41">
        <f t="shared" si="211"/>
        <v>4.630291666666667</v>
      </c>
      <c r="AS974" s="42">
        <f t="shared" si="213"/>
        <v>1072</v>
      </c>
      <c r="AT974" s="50">
        <f t="shared" si="212"/>
        <v>4963.67</v>
      </c>
      <c r="AU974" s="50"/>
      <c r="AV974" s="50"/>
      <c r="AW974" s="50"/>
      <c r="AX974" s="50"/>
      <c r="AY974" s="51"/>
    </row>
    <row r="975" spans="44:51" ht="15">
      <c r="AR975" s="41">
        <f t="shared" si="211"/>
        <v>4.630291666666667</v>
      </c>
      <c r="AS975" s="42">
        <f t="shared" si="213"/>
        <v>1073</v>
      </c>
      <c r="AT975" s="50">
        <f t="shared" si="212"/>
        <v>4968.3</v>
      </c>
      <c r="AU975" s="50"/>
      <c r="AV975" s="50"/>
      <c r="AW975" s="50"/>
      <c r="AX975" s="50"/>
      <c r="AY975" s="51"/>
    </row>
    <row r="976" spans="44:51" ht="15">
      <c r="AR976" s="41">
        <f t="shared" si="211"/>
        <v>4.630291666666667</v>
      </c>
      <c r="AS976" s="42">
        <f t="shared" si="213"/>
        <v>1074</v>
      </c>
      <c r="AT976" s="50">
        <f t="shared" si="212"/>
        <v>4972.93</v>
      </c>
      <c r="AU976" s="50"/>
      <c r="AV976" s="50"/>
      <c r="AW976" s="50"/>
      <c r="AX976" s="50"/>
      <c r="AY976" s="51"/>
    </row>
    <row r="977" spans="44:51" ht="15">
      <c r="AR977" s="41">
        <f t="shared" si="211"/>
        <v>4.630291666666667</v>
      </c>
      <c r="AS977" s="42">
        <f t="shared" si="213"/>
        <v>1075</v>
      </c>
      <c r="AT977" s="50">
        <f t="shared" si="212"/>
        <v>4977.56</v>
      </c>
      <c r="AU977" s="50"/>
      <c r="AV977" s="50"/>
      <c r="AW977" s="50"/>
      <c r="AX977" s="50"/>
      <c r="AY977" s="51"/>
    </row>
    <row r="978" spans="44:51" ht="15">
      <c r="AR978" s="41">
        <f t="shared" si="211"/>
        <v>4.630291666666667</v>
      </c>
      <c r="AS978" s="42">
        <f t="shared" si="213"/>
        <v>1076</v>
      </c>
      <c r="AT978" s="50">
        <f t="shared" si="212"/>
        <v>4982.19</v>
      </c>
      <c r="AU978" s="50"/>
      <c r="AV978" s="50"/>
      <c r="AW978" s="50"/>
      <c r="AX978" s="50"/>
      <c r="AY978" s="51"/>
    </row>
    <row r="979" spans="44:51" ht="15">
      <c r="AR979" s="41">
        <f t="shared" si="211"/>
        <v>4.630291666666667</v>
      </c>
      <c r="AS979" s="42">
        <f t="shared" si="213"/>
        <v>1077</v>
      </c>
      <c r="AT979" s="50">
        <f t="shared" si="212"/>
        <v>4986.82</v>
      </c>
      <c r="AU979" s="50"/>
      <c r="AV979" s="50"/>
      <c r="AW979" s="50"/>
      <c r="AX979" s="50"/>
      <c r="AY979" s="51"/>
    </row>
    <row r="980" spans="44:51" ht="15">
      <c r="AR980" s="41">
        <f t="shared" si="211"/>
        <v>4.630291666666667</v>
      </c>
      <c r="AS980" s="42">
        <f t="shared" si="213"/>
        <v>1078</v>
      </c>
      <c r="AT980" s="50">
        <f t="shared" si="212"/>
        <v>4991.45</v>
      </c>
      <c r="AU980" s="50"/>
      <c r="AV980" s="50"/>
      <c r="AW980" s="50"/>
      <c r="AX980" s="50"/>
      <c r="AY980" s="51"/>
    </row>
    <row r="981" spans="44:51" ht="15">
      <c r="AR981" s="41">
        <f t="shared" si="211"/>
        <v>4.630291666666667</v>
      </c>
      <c r="AS981" s="42">
        <f t="shared" si="213"/>
        <v>1079</v>
      </c>
      <c r="AT981" s="50">
        <f t="shared" si="212"/>
        <v>4996.08</v>
      </c>
      <c r="AU981" s="50"/>
      <c r="AV981" s="50"/>
      <c r="AW981" s="50"/>
      <c r="AX981" s="50"/>
      <c r="AY981" s="51"/>
    </row>
    <row r="982" spans="44:51" ht="15">
      <c r="AR982" s="41">
        <f t="shared" si="211"/>
        <v>4.630291666666667</v>
      </c>
      <c r="AS982" s="42">
        <f t="shared" si="213"/>
        <v>1080</v>
      </c>
      <c r="AT982" s="50">
        <f t="shared" si="212"/>
        <v>5000.71</v>
      </c>
      <c r="AU982" s="50"/>
      <c r="AV982" s="50"/>
      <c r="AW982" s="50"/>
      <c r="AX982" s="50"/>
      <c r="AY982" s="51"/>
    </row>
    <row r="983" spans="44:51" ht="15">
      <c r="AR983" s="41">
        <f t="shared" si="211"/>
        <v>4.630291666666667</v>
      </c>
      <c r="AS983" s="42">
        <f t="shared" si="213"/>
        <v>1081</v>
      </c>
      <c r="AT983" s="50">
        <f t="shared" si="212"/>
        <v>5005.34</v>
      </c>
      <c r="AU983" s="50"/>
      <c r="AV983" s="50"/>
      <c r="AW983" s="50"/>
      <c r="AX983" s="50"/>
      <c r="AY983" s="51"/>
    </row>
    <row r="984" spans="44:51" ht="15">
      <c r="AR984" s="41">
        <f t="shared" si="211"/>
        <v>4.630291666666667</v>
      </c>
      <c r="AS984" s="42">
        <f t="shared" si="213"/>
        <v>1082</v>
      </c>
      <c r="AT984" s="50">
        <f t="shared" si="212"/>
        <v>5009.97</v>
      </c>
      <c r="AU984" s="50"/>
      <c r="AV984" s="50"/>
      <c r="AW984" s="50"/>
      <c r="AX984" s="50"/>
      <c r="AY984" s="51"/>
    </row>
    <row r="985" spans="44:51" ht="15">
      <c r="AR985" s="41">
        <f t="shared" si="211"/>
        <v>4.630291666666667</v>
      </c>
      <c r="AS985" s="42">
        <f t="shared" si="213"/>
        <v>1083</v>
      </c>
      <c r="AT985" s="50">
        <f t="shared" si="212"/>
        <v>5014.6</v>
      </c>
      <c r="AU985" s="50"/>
      <c r="AV985" s="50"/>
      <c r="AW985" s="50"/>
      <c r="AX985" s="50"/>
      <c r="AY985" s="51"/>
    </row>
    <row r="986" spans="44:51" ht="15">
      <c r="AR986" s="41">
        <f t="shared" si="211"/>
        <v>4.630291666666667</v>
      </c>
      <c r="AS986" s="42">
        <f t="shared" si="213"/>
        <v>1084</v>
      </c>
      <c r="AT986" s="50">
        <f t="shared" si="212"/>
        <v>5019.23</v>
      </c>
      <c r="AU986" s="50"/>
      <c r="AV986" s="50"/>
      <c r="AW986" s="50"/>
      <c r="AX986" s="50"/>
      <c r="AY986" s="51"/>
    </row>
    <row r="987" spans="44:51" ht="15">
      <c r="AR987" s="41">
        <f t="shared" si="211"/>
        <v>4.630291666666667</v>
      </c>
      <c r="AS987" s="42">
        <f t="shared" si="213"/>
        <v>1085</v>
      </c>
      <c r="AT987" s="50">
        <f t="shared" si="212"/>
        <v>5023.86</v>
      </c>
      <c r="AU987" s="50"/>
      <c r="AV987" s="50"/>
      <c r="AW987" s="50"/>
      <c r="AX987" s="50"/>
      <c r="AY987" s="51"/>
    </row>
    <row r="988" spans="44:51" ht="15">
      <c r="AR988" s="41">
        <f t="shared" si="211"/>
        <v>4.630291666666667</v>
      </c>
      <c r="AS988" s="42">
        <f t="shared" si="213"/>
        <v>1086</v>
      </c>
      <c r="AT988" s="50">
        <f t="shared" si="212"/>
        <v>5028.49</v>
      </c>
      <c r="AU988" s="50"/>
      <c r="AV988" s="50"/>
      <c r="AW988" s="50"/>
      <c r="AX988" s="50"/>
      <c r="AY988" s="51"/>
    </row>
    <row r="989" spans="44:51" ht="15">
      <c r="AR989" s="41">
        <f t="shared" si="211"/>
        <v>4.630291666666667</v>
      </c>
      <c r="AS989" s="42">
        <f t="shared" si="213"/>
        <v>1087</v>
      </c>
      <c r="AT989" s="50">
        <f t="shared" si="212"/>
        <v>5033.12</v>
      </c>
      <c r="AU989" s="50"/>
      <c r="AV989" s="50"/>
      <c r="AW989" s="50"/>
      <c r="AX989" s="50"/>
      <c r="AY989" s="51"/>
    </row>
    <row r="990" spans="44:51" ht="15">
      <c r="AR990" s="41">
        <f t="shared" si="211"/>
        <v>4.630291666666667</v>
      </c>
      <c r="AS990" s="42">
        <f t="shared" si="213"/>
        <v>1088</v>
      </c>
      <c r="AT990" s="50">
        <f t="shared" si="212"/>
        <v>5037.75</v>
      </c>
      <c r="AU990" s="50"/>
      <c r="AV990" s="50"/>
      <c r="AW990" s="50"/>
      <c r="AX990" s="50"/>
      <c r="AY990" s="51"/>
    </row>
    <row r="991" spans="44:51" ht="15">
      <c r="AR991" s="41">
        <f t="shared" si="211"/>
        <v>4.630291666666667</v>
      </c>
      <c r="AS991" s="42">
        <f t="shared" si="213"/>
        <v>1089</v>
      </c>
      <c r="AT991" s="50">
        <f t="shared" si="212"/>
        <v>5042.38</v>
      </c>
      <c r="AU991" s="50"/>
      <c r="AV991" s="50"/>
      <c r="AW991" s="50"/>
      <c r="AX991" s="50"/>
      <c r="AY991" s="51"/>
    </row>
    <row r="992" spans="44:51" ht="15">
      <c r="AR992" s="41">
        <f t="shared" si="211"/>
        <v>4.630291666666667</v>
      </c>
      <c r="AS992" s="42">
        <f t="shared" si="213"/>
        <v>1090</v>
      </c>
      <c r="AT992" s="50">
        <f t="shared" si="212"/>
        <v>5047.01</v>
      </c>
      <c r="AU992" s="50"/>
      <c r="AV992" s="50"/>
      <c r="AW992" s="50"/>
      <c r="AX992" s="50"/>
      <c r="AY992" s="51"/>
    </row>
    <row r="993" spans="44:51" ht="15">
      <c r="AR993" s="41">
        <f t="shared" si="211"/>
        <v>4.630291666666667</v>
      </c>
      <c r="AS993" s="42">
        <f t="shared" si="213"/>
        <v>1091</v>
      </c>
      <c r="AT993" s="50">
        <f t="shared" si="212"/>
        <v>5051.64</v>
      </c>
      <c r="AU993" s="50"/>
      <c r="AV993" s="50"/>
      <c r="AW993" s="50"/>
      <c r="AX993" s="50"/>
      <c r="AY993" s="51"/>
    </row>
    <row r="994" spans="44:51" ht="15">
      <c r="AR994" s="41">
        <f t="shared" si="211"/>
        <v>4.630291666666667</v>
      </c>
      <c r="AS994" s="42">
        <f t="shared" si="213"/>
        <v>1092</v>
      </c>
      <c r="AT994" s="50">
        <f t="shared" si="212"/>
        <v>5056.27</v>
      </c>
      <c r="AU994" s="50"/>
      <c r="AV994" s="50"/>
      <c r="AW994" s="50"/>
      <c r="AX994" s="50"/>
      <c r="AY994" s="51"/>
    </row>
    <row r="995" spans="44:51" ht="15">
      <c r="AR995" s="41">
        <f t="shared" si="211"/>
        <v>4.630291666666667</v>
      </c>
      <c r="AS995" s="42">
        <f t="shared" si="213"/>
        <v>1093</v>
      </c>
      <c r="AT995" s="50">
        <f t="shared" si="212"/>
        <v>5060.9</v>
      </c>
      <c r="AU995" s="50"/>
      <c r="AV995" s="50"/>
      <c r="AW995" s="50"/>
      <c r="AX995" s="50"/>
      <c r="AY995" s="51"/>
    </row>
    <row r="996" spans="44:51" ht="15">
      <c r="AR996" s="41">
        <f t="shared" si="211"/>
        <v>4.630291666666667</v>
      </c>
      <c r="AS996" s="42">
        <f t="shared" si="213"/>
        <v>1094</v>
      </c>
      <c r="AT996" s="50">
        <f t="shared" si="212"/>
        <v>5065.53</v>
      </c>
      <c r="AU996" s="50"/>
      <c r="AV996" s="50"/>
      <c r="AW996" s="50"/>
      <c r="AX996" s="50"/>
      <c r="AY996" s="51"/>
    </row>
    <row r="997" spans="44:51" ht="15">
      <c r="AR997" s="41">
        <f t="shared" si="211"/>
        <v>4.630291666666667</v>
      </c>
      <c r="AS997" s="42">
        <f t="shared" si="213"/>
        <v>1095</v>
      </c>
      <c r="AT997" s="50">
        <f t="shared" si="212"/>
        <v>5070.16</v>
      </c>
      <c r="AU997" s="50"/>
      <c r="AV997" s="50"/>
      <c r="AW997" s="50"/>
      <c r="AX997" s="50"/>
      <c r="AY997" s="51"/>
    </row>
    <row r="998" spans="44:51" ht="15">
      <c r="AR998" s="41">
        <f t="shared" si="211"/>
        <v>4.630291666666667</v>
      </c>
      <c r="AS998" s="42">
        <f t="shared" si="213"/>
        <v>1096</v>
      </c>
      <c r="AT998" s="50">
        <f t="shared" si="212"/>
        <v>5074.79</v>
      </c>
      <c r="AU998" s="50"/>
      <c r="AV998" s="50"/>
      <c r="AW998" s="50"/>
      <c r="AX998" s="50"/>
      <c r="AY998" s="51"/>
    </row>
    <row r="999" spans="44:51" ht="15">
      <c r="AR999" s="41">
        <f t="shared" si="211"/>
        <v>4.630291666666667</v>
      </c>
      <c r="AS999" s="42">
        <f t="shared" si="213"/>
        <v>1097</v>
      </c>
      <c r="AT999" s="50">
        <f t="shared" si="212"/>
        <v>5079.42</v>
      </c>
      <c r="AU999" s="50"/>
      <c r="AV999" s="50"/>
      <c r="AW999" s="50"/>
      <c r="AX999" s="50"/>
      <c r="AY999" s="51"/>
    </row>
    <row r="1000" spans="44:51" ht="15">
      <c r="AR1000" s="41">
        <f t="shared" si="211"/>
        <v>4.630291666666667</v>
      </c>
      <c r="AS1000" s="42">
        <f t="shared" si="213"/>
        <v>1098</v>
      </c>
      <c r="AT1000" s="50">
        <f t="shared" si="212"/>
        <v>5084.06</v>
      </c>
      <c r="AU1000" s="50"/>
      <c r="AV1000" s="50"/>
      <c r="AW1000" s="50"/>
      <c r="AX1000" s="50"/>
      <c r="AY1000" s="51"/>
    </row>
    <row r="1001" spans="44:51" ht="15">
      <c r="AR1001" s="41">
        <f t="shared" si="211"/>
        <v>4.630291666666667</v>
      </c>
      <c r="AS1001" s="42">
        <f t="shared" si="213"/>
        <v>1099</v>
      </c>
      <c r="AT1001" s="50">
        <f t="shared" si="212"/>
        <v>5088.69</v>
      </c>
      <c r="AU1001" s="50"/>
      <c r="AV1001" s="50"/>
      <c r="AW1001" s="50"/>
      <c r="AX1001" s="50"/>
      <c r="AY1001" s="51"/>
    </row>
    <row r="1002" spans="44:51" ht="15">
      <c r="AR1002" s="41">
        <f t="shared" si="211"/>
        <v>4.630291666666667</v>
      </c>
      <c r="AS1002" s="42">
        <f t="shared" si="213"/>
        <v>1100</v>
      </c>
      <c r="AT1002" s="50">
        <f t="shared" si="212"/>
        <v>5093.32</v>
      </c>
      <c r="AU1002" s="50"/>
      <c r="AV1002" s="50"/>
      <c r="AW1002" s="50"/>
      <c r="AX1002" s="50"/>
      <c r="AY1002" s="51"/>
    </row>
    <row r="1003" spans="44:51" ht="15">
      <c r="AR1003" s="41">
        <f t="shared" si="211"/>
        <v>4.630291666666667</v>
      </c>
      <c r="AS1003" s="42">
        <f t="shared" si="213"/>
        <v>1101</v>
      </c>
      <c r="AT1003" s="50">
        <f t="shared" si="212"/>
        <v>5097.95</v>
      </c>
      <c r="AU1003" s="50"/>
      <c r="AV1003" s="50"/>
      <c r="AW1003" s="50"/>
      <c r="AX1003" s="50"/>
      <c r="AY1003" s="51"/>
    </row>
    <row r="1004" spans="44:51" ht="15">
      <c r="AR1004" s="41">
        <f t="shared" si="211"/>
        <v>4.630291666666667</v>
      </c>
      <c r="AS1004" s="42">
        <f t="shared" si="213"/>
        <v>1102</v>
      </c>
      <c r="AT1004" s="50">
        <f t="shared" si="212"/>
        <v>5102.58</v>
      </c>
      <c r="AU1004" s="50"/>
      <c r="AV1004" s="50"/>
      <c r="AW1004" s="50"/>
      <c r="AX1004" s="50"/>
      <c r="AY1004" s="51"/>
    </row>
    <row r="1005" spans="44:51" ht="15">
      <c r="AR1005" s="41">
        <f t="shared" si="211"/>
        <v>4.630291666666667</v>
      </c>
      <c r="AS1005" s="42">
        <f t="shared" si="213"/>
        <v>1103</v>
      </c>
      <c r="AT1005" s="50">
        <f t="shared" si="212"/>
        <v>5107.21</v>
      </c>
      <c r="AU1005" s="50"/>
      <c r="AV1005" s="50"/>
      <c r="AW1005" s="50"/>
      <c r="AX1005" s="50"/>
      <c r="AY1005" s="51"/>
    </row>
    <row r="1006" spans="44:51" ht="15">
      <c r="AR1006" s="41">
        <f t="shared" si="211"/>
        <v>4.630291666666667</v>
      </c>
      <c r="AS1006" s="42">
        <f t="shared" si="213"/>
        <v>1104</v>
      </c>
      <c r="AT1006" s="50">
        <f t="shared" si="212"/>
        <v>5111.84</v>
      </c>
      <c r="AU1006" s="50"/>
      <c r="AV1006" s="50"/>
      <c r="AW1006" s="50"/>
      <c r="AX1006" s="50"/>
      <c r="AY1006" s="51"/>
    </row>
    <row r="1007" spans="44:51" ht="15">
      <c r="AR1007" s="41">
        <f t="shared" si="211"/>
        <v>4.630291666666667</v>
      </c>
      <c r="AS1007" s="42">
        <f t="shared" si="213"/>
        <v>1105</v>
      </c>
      <c r="AT1007" s="50">
        <f t="shared" si="212"/>
        <v>5116.47</v>
      </c>
      <c r="AU1007" s="50"/>
      <c r="AV1007" s="50"/>
      <c r="AW1007" s="50"/>
      <c r="AX1007" s="50"/>
      <c r="AY1007" s="51"/>
    </row>
    <row r="1008" spans="44:51" ht="15">
      <c r="AR1008" s="41">
        <f t="shared" si="211"/>
        <v>4.630291666666667</v>
      </c>
      <c r="AS1008" s="42">
        <f t="shared" si="213"/>
        <v>1106</v>
      </c>
      <c r="AT1008" s="50">
        <f t="shared" si="212"/>
        <v>5121.1</v>
      </c>
      <c r="AU1008" s="50"/>
      <c r="AV1008" s="50"/>
      <c r="AW1008" s="50"/>
      <c r="AX1008" s="50"/>
      <c r="AY1008" s="51"/>
    </row>
    <row r="1009" spans="44:51" ht="15">
      <c r="AR1009" s="41">
        <f t="shared" si="211"/>
        <v>4.630291666666667</v>
      </c>
      <c r="AS1009" s="42">
        <f t="shared" si="213"/>
        <v>1107</v>
      </c>
      <c r="AT1009" s="50">
        <f t="shared" si="212"/>
        <v>5125.73</v>
      </c>
      <c r="AU1009" s="50"/>
      <c r="AV1009" s="50"/>
      <c r="AW1009" s="50"/>
      <c r="AX1009" s="50"/>
      <c r="AY1009" s="51"/>
    </row>
    <row r="1010" spans="44:51" ht="15">
      <c r="AR1010" s="41">
        <f t="shared" si="211"/>
        <v>4.630291666666667</v>
      </c>
      <c r="AS1010" s="42">
        <f t="shared" si="213"/>
        <v>1108</v>
      </c>
      <c r="AT1010" s="50">
        <f t="shared" si="212"/>
        <v>5130.36</v>
      </c>
      <c r="AU1010" s="50"/>
      <c r="AV1010" s="50"/>
      <c r="AW1010" s="50"/>
      <c r="AX1010" s="50"/>
      <c r="AY1010" s="51"/>
    </row>
    <row r="1011" spans="44:51" ht="15">
      <c r="AR1011" s="41">
        <f t="shared" si="211"/>
        <v>4.630291666666667</v>
      </c>
      <c r="AS1011" s="42">
        <f t="shared" si="213"/>
        <v>1109</v>
      </c>
      <c r="AT1011" s="50">
        <f t="shared" si="212"/>
        <v>5134.99</v>
      </c>
      <c r="AU1011" s="50"/>
      <c r="AV1011" s="50"/>
      <c r="AW1011" s="50"/>
      <c r="AX1011" s="50"/>
      <c r="AY1011" s="51"/>
    </row>
    <row r="1012" spans="44:51" ht="15">
      <c r="AR1012" s="41">
        <f t="shared" si="211"/>
        <v>4.630291666666667</v>
      </c>
      <c r="AS1012" s="42">
        <f t="shared" si="213"/>
        <v>1110</v>
      </c>
      <c r="AT1012" s="50">
        <f t="shared" si="212"/>
        <v>5139.62</v>
      </c>
      <c r="AU1012" s="50"/>
      <c r="AV1012" s="50"/>
      <c r="AW1012" s="50"/>
      <c r="AX1012" s="50"/>
      <c r="AY1012" s="51"/>
    </row>
    <row r="1013" spans="44:51" ht="15">
      <c r="AR1013" s="41">
        <f t="shared" si="211"/>
        <v>4.630291666666667</v>
      </c>
      <c r="AS1013" s="42">
        <f t="shared" si="213"/>
        <v>1111</v>
      </c>
      <c r="AT1013" s="50">
        <f t="shared" si="212"/>
        <v>5144.25</v>
      </c>
      <c r="AU1013" s="50"/>
      <c r="AV1013" s="50"/>
      <c r="AW1013" s="50"/>
      <c r="AX1013" s="50"/>
      <c r="AY1013" s="51"/>
    </row>
    <row r="1014" spans="44:51" ht="15">
      <c r="AR1014" s="41">
        <f t="shared" si="211"/>
        <v>4.630291666666667</v>
      </c>
      <c r="AS1014" s="42">
        <f t="shared" si="213"/>
        <v>1112</v>
      </c>
      <c r="AT1014" s="50">
        <f t="shared" si="212"/>
        <v>5148.88</v>
      </c>
      <c r="AU1014" s="50"/>
      <c r="AV1014" s="50"/>
      <c r="AW1014" s="50"/>
      <c r="AX1014" s="50"/>
      <c r="AY1014" s="51"/>
    </row>
    <row r="1015" spans="44:51" ht="15">
      <c r="AR1015" s="41">
        <f t="shared" si="211"/>
        <v>4.630291666666667</v>
      </c>
      <c r="AS1015" s="42">
        <f t="shared" si="213"/>
        <v>1113</v>
      </c>
      <c r="AT1015" s="50">
        <f t="shared" si="212"/>
        <v>5153.51</v>
      </c>
      <c r="AU1015" s="50"/>
      <c r="AV1015" s="50"/>
      <c r="AW1015" s="50"/>
      <c r="AX1015" s="50"/>
      <c r="AY1015" s="51"/>
    </row>
    <row r="1016" spans="44:51" ht="15">
      <c r="AR1016" s="41">
        <f t="shared" si="211"/>
        <v>4.630291666666667</v>
      </c>
      <c r="AS1016" s="42">
        <f t="shared" si="213"/>
        <v>1114</v>
      </c>
      <c r="AT1016" s="50">
        <f t="shared" si="212"/>
        <v>5158.14</v>
      </c>
      <c r="AU1016" s="50"/>
      <c r="AV1016" s="50"/>
      <c r="AW1016" s="50"/>
      <c r="AX1016" s="50"/>
      <c r="AY1016" s="51"/>
    </row>
    <row r="1017" spans="44:51" ht="15">
      <c r="AR1017" s="41">
        <f t="shared" si="211"/>
        <v>4.630291666666667</v>
      </c>
      <c r="AS1017" s="42">
        <f t="shared" si="213"/>
        <v>1115</v>
      </c>
      <c r="AT1017" s="50">
        <f t="shared" si="212"/>
        <v>5162.77</v>
      </c>
      <c r="AU1017" s="50"/>
      <c r="AV1017" s="50"/>
      <c r="AW1017" s="50"/>
      <c r="AX1017" s="50"/>
      <c r="AY1017" s="51"/>
    </row>
    <row r="1018" spans="44:51" ht="15">
      <c r="AR1018" s="41">
        <f t="shared" si="211"/>
        <v>4.630291666666667</v>
      </c>
      <c r="AS1018" s="42">
        <f t="shared" si="213"/>
        <v>1116</v>
      </c>
      <c r="AT1018" s="50">
        <f t="shared" si="212"/>
        <v>5167.4</v>
      </c>
      <c r="AU1018" s="50"/>
      <c r="AV1018" s="50"/>
      <c r="AW1018" s="50"/>
      <c r="AX1018" s="50"/>
      <c r="AY1018" s="51"/>
    </row>
    <row r="1019" spans="44:51" ht="15">
      <c r="AR1019" s="41">
        <f t="shared" si="211"/>
        <v>4.630291666666667</v>
      </c>
      <c r="AS1019" s="42">
        <f t="shared" si="213"/>
        <v>1117</v>
      </c>
      <c r="AT1019" s="50">
        <f t="shared" si="212"/>
        <v>5172.03</v>
      </c>
      <c r="AU1019" s="50"/>
      <c r="AV1019" s="50"/>
      <c r="AW1019" s="50"/>
      <c r="AX1019" s="50"/>
      <c r="AY1019" s="51"/>
    </row>
    <row r="1020" spans="44:51" ht="15">
      <c r="AR1020" s="41">
        <f t="shared" si="211"/>
        <v>4.630291666666667</v>
      </c>
      <c r="AS1020" s="42">
        <f t="shared" si="213"/>
        <v>1118</v>
      </c>
      <c r="AT1020" s="50">
        <f t="shared" si="212"/>
        <v>5176.66</v>
      </c>
      <c r="AU1020" s="50"/>
      <c r="AV1020" s="50"/>
      <c r="AW1020" s="50"/>
      <c r="AX1020" s="50"/>
      <c r="AY1020" s="51"/>
    </row>
    <row r="1021" spans="44:51" ht="15">
      <c r="AR1021" s="41">
        <f t="shared" si="211"/>
        <v>4.630291666666667</v>
      </c>
      <c r="AS1021" s="42">
        <f t="shared" si="213"/>
        <v>1119</v>
      </c>
      <c r="AT1021" s="50">
        <f t="shared" si="212"/>
        <v>5181.29</v>
      </c>
      <c r="AU1021" s="50"/>
      <c r="AV1021" s="50"/>
      <c r="AW1021" s="50"/>
      <c r="AX1021" s="50"/>
      <c r="AY1021" s="51"/>
    </row>
    <row r="1022" spans="44:51" ht="15">
      <c r="AR1022" s="41">
        <f t="shared" si="211"/>
        <v>4.630291666666667</v>
      </c>
      <c r="AS1022" s="42">
        <f t="shared" si="213"/>
        <v>1120</v>
      </c>
      <c r="AT1022" s="50">
        <f t="shared" si="212"/>
        <v>5185.92</v>
      </c>
      <c r="AU1022" s="50"/>
      <c r="AV1022" s="50"/>
      <c r="AW1022" s="50"/>
      <c r="AX1022" s="50"/>
      <c r="AY1022" s="51"/>
    </row>
    <row r="1023" spans="44:51" ht="15">
      <c r="AR1023" s="41">
        <f t="shared" si="211"/>
        <v>4.630291666666667</v>
      </c>
      <c r="AS1023" s="42">
        <f t="shared" si="213"/>
        <v>1121</v>
      </c>
      <c r="AT1023" s="50">
        <f t="shared" si="212"/>
        <v>5190.55</v>
      </c>
      <c r="AU1023" s="50"/>
      <c r="AV1023" s="50"/>
      <c r="AW1023" s="50"/>
      <c r="AX1023" s="50"/>
      <c r="AY1023" s="51"/>
    </row>
    <row r="1024" spans="44:51" ht="15">
      <c r="AR1024" s="41">
        <f t="shared" si="211"/>
        <v>4.630291666666667</v>
      </c>
      <c r="AS1024" s="42">
        <f t="shared" si="213"/>
        <v>1122</v>
      </c>
      <c r="AT1024" s="50">
        <f t="shared" si="212"/>
        <v>5195.18</v>
      </c>
      <c r="AU1024" s="50"/>
      <c r="AV1024" s="50"/>
      <c r="AW1024" s="50"/>
      <c r="AX1024" s="50"/>
      <c r="AY1024" s="51"/>
    </row>
    <row r="1025" spans="44:51" ht="15">
      <c r="AR1025" s="41">
        <f t="shared" si="211"/>
        <v>4.630291666666667</v>
      </c>
      <c r="AS1025" s="42">
        <f t="shared" si="213"/>
        <v>1123</v>
      </c>
      <c r="AT1025" s="50">
        <f t="shared" si="212"/>
        <v>5199.81</v>
      </c>
      <c r="AU1025" s="50"/>
      <c r="AV1025" s="50"/>
      <c r="AW1025" s="50"/>
      <c r="AX1025" s="50"/>
      <c r="AY1025" s="51"/>
    </row>
    <row r="1026" spans="44:51" ht="15">
      <c r="AR1026" s="41">
        <f t="shared" si="211"/>
        <v>4.630291666666667</v>
      </c>
      <c r="AS1026" s="42">
        <f t="shared" si="213"/>
        <v>1124</v>
      </c>
      <c r="AT1026" s="50">
        <f t="shared" si="212"/>
        <v>5204.44</v>
      </c>
      <c r="AU1026" s="50"/>
      <c r="AV1026" s="50"/>
      <c r="AW1026" s="50"/>
      <c r="AX1026" s="50"/>
      <c r="AY1026" s="51"/>
    </row>
    <row r="1027" spans="44:51" ht="15">
      <c r="AR1027" s="41">
        <f aca="true" t="shared" si="214" ref="AR1027:AR1090">5556.35/12/100</f>
        <v>4.630291666666667</v>
      </c>
      <c r="AS1027" s="42">
        <f t="shared" si="213"/>
        <v>1125</v>
      </c>
      <c r="AT1027" s="50">
        <f aca="true" t="shared" si="215" ref="AT1027:AT1090">ROUNDDOWN(AS1027*AR1027,2)</f>
        <v>5209.07</v>
      </c>
      <c r="AU1027" s="50"/>
      <c r="AV1027" s="50"/>
      <c r="AW1027" s="50"/>
      <c r="AX1027" s="50"/>
      <c r="AY1027" s="51"/>
    </row>
    <row r="1028" spans="44:51" ht="15">
      <c r="AR1028" s="41">
        <f t="shared" si="214"/>
        <v>4.630291666666667</v>
      </c>
      <c r="AS1028" s="42">
        <f aca="true" t="shared" si="216" ref="AS1028:AS1091">AS1027+1</f>
        <v>1126</v>
      </c>
      <c r="AT1028" s="50">
        <f t="shared" si="215"/>
        <v>5213.7</v>
      </c>
      <c r="AU1028" s="50"/>
      <c r="AV1028" s="50"/>
      <c r="AW1028" s="50"/>
      <c r="AX1028" s="50"/>
      <c r="AY1028" s="51"/>
    </row>
    <row r="1029" spans="44:51" ht="15">
      <c r="AR1029" s="41">
        <f t="shared" si="214"/>
        <v>4.630291666666667</v>
      </c>
      <c r="AS1029" s="42">
        <f t="shared" si="216"/>
        <v>1127</v>
      </c>
      <c r="AT1029" s="50">
        <f t="shared" si="215"/>
        <v>5218.33</v>
      </c>
      <c r="AU1029" s="50"/>
      <c r="AV1029" s="50"/>
      <c r="AW1029" s="50"/>
      <c r="AX1029" s="50"/>
      <c r="AY1029" s="51"/>
    </row>
    <row r="1030" spans="44:51" ht="15">
      <c r="AR1030" s="41">
        <f t="shared" si="214"/>
        <v>4.630291666666667</v>
      </c>
      <c r="AS1030" s="42">
        <f t="shared" si="216"/>
        <v>1128</v>
      </c>
      <c r="AT1030" s="50">
        <f t="shared" si="215"/>
        <v>5222.96</v>
      </c>
      <c r="AU1030" s="50"/>
      <c r="AV1030" s="50"/>
      <c r="AW1030" s="50"/>
      <c r="AX1030" s="50"/>
      <c r="AY1030" s="51"/>
    </row>
    <row r="1031" spans="44:51" ht="15">
      <c r="AR1031" s="41">
        <f t="shared" si="214"/>
        <v>4.630291666666667</v>
      </c>
      <c r="AS1031" s="42">
        <f t="shared" si="216"/>
        <v>1129</v>
      </c>
      <c r="AT1031" s="50">
        <f t="shared" si="215"/>
        <v>5227.59</v>
      </c>
      <c r="AU1031" s="50"/>
      <c r="AV1031" s="50"/>
      <c r="AW1031" s="50"/>
      <c r="AX1031" s="50"/>
      <c r="AY1031" s="51"/>
    </row>
    <row r="1032" spans="44:51" ht="15">
      <c r="AR1032" s="41">
        <f t="shared" si="214"/>
        <v>4.630291666666667</v>
      </c>
      <c r="AS1032" s="42">
        <f t="shared" si="216"/>
        <v>1130</v>
      </c>
      <c r="AT1032" s="50">
        <f t="shared" si="215"/>
        <v>5232.22</v>
      </c>
      <c r="AU1032" s="50"/>
      <c r="AV1032" s="50"/>
      <c r="AW1032" s="50"/>
      <c r="AX1032" s="50"/>
      <c r="AY1032" s="51"/>
    </row>
    <row r="1033" spans="44:51" ht="15">
      <c r="AR1033" s="41">
        <f t="shared" si="214"/>
        <v>4.630291666666667</v>
      </c>
      <c r="AS1033" s="42">
        <f t="shared" si="216"/>
        <v>1131</v>
      </c>
      <c r="AT1033" s="50">
        <f t="shared" si="215"/>
        <v>5236.85</v>
      </c>
      <c r="AU1033" s="50"/>
      <c r="AV1033" s="50"/>
      <c r="AW1033" s="50"/>
      <c r="AX1033" s="50"/>
      <c r="AY1033" s="51"/>
    </row>
    <row r="1034" spans="44:51" ht="15">
      <c r="AR1034" s="41">
        <f t="shared" si="214"/>
        <v>4.630291666666667</v>
      </c>
      <c r="AS1034" s="42">
        <f t="shared" si="216"/>
        <v>1132</v>
      </c>
      <c r="AT1034" s="50">
        <f t="shared" si="215"/>
        <v>5241.49</v>
      </c>
      <c r="AU1034" s="50"/>
      <c r="AV1034" s="50"/>
      <c r="AW1034" s="50"/>
      <c r="AX1034" s="50"/>
      <c r="AY1034" s="51"/>
    </row>
    <row r="1035" spans="44:51" ht="15">
      <c r="AR1035" s="41">
        <f t="shared" si="214"/>
        <v>4.630291666666667</v>
      </c>
      <c r="AS1035" s="42">
        <f t="shared" si="216"/>
        <v>1133</v>
      </c>
      <c r="AT1035" s="50">
        <f t="shared" si="215"/>
        <v>5246.12</v>
      </c>
      <c r="AU1035" s="50"/>
      <c r="AV1035" s="50"/>
      <c r="AW1035" s="50"/>
      <c r="AX1035" s="50"/>
      <c r="AY1035" s="51"/>
    </row>
    <row r="1036" spans="44:51" ht="15">
      <c r="AR1036" s="41">
        <f t="shared" si="214"/>
        <v>4.630291666666667</v>
      </c>
      <c r="AS1036" s="42">
        <f t="shared" si="216"/>
        <v>1134</v>
      </c>
      <c r="AT1036" s="50">
        <f t="shared" si="215"/>
        <v>5250.75</v>
      </c>
      <c r="AU1036" s="50"/>
      <c r="AV1036" s="50"/>
      <c r="AW1036" s="50"/>
      <c r="AX1036" s="50"/>
      <c r="AY1036" s="51"/>
    </row>
    <row r="1037" spans="44:51" ht="15">
      <c r="AR1037" s="41">
        <f t="shared" si="214"/>
        <v>4.630291666666667</v>
      </c>
      <c r="AS1037" s="42">
        <f t="shared" si="216"/>
        <v>1135</v>
      </c>
      <c r="AT1037" s="50">
        <f t="shared" si="215"/>
        <v>5255.38</v>
      </c>
      <c r="AU1037" s="50"/>
      <c r="AV1037" s="50"/>
      <c r="AW1037" s="50"/>
      <c r="AX1037" s="50"/>
      <c r="AY1037" s="51"/>
    </row>
    <row r="1038" spans="44:51" ht="15">
      <c r="AR1038" s="41">
        <f t="shared" si="214"/>
        <v>4.630291666666667</v>
      </c>
      <c r="AS1038" s="42">
        <f t="shared" si="216"/>
        <v>1136</v>
      </c>
      <c r="AT1038" s="50">
        <f t="shared" si="215"/>
        <v>5260.01</v>
      </c>
      <c r="AU1038" s="50"/>
      <c r="AV1038" s="50"/>
      <c r="AW1038" s="50"/>
      <c r="AX1038" s="50"/>
      <c r="AY1038" s="51"/>
    </row>
    <row r="1039" spans="44:51" ht="15">
      <c r="AR1039" s="41">
        <f t="shared" si="214"/>
        <v>4.630291666666667</v>
      </c>
      <c r="AS1039" s="42">
        <f t="shared" si="216"/>
        <v>1137</v>
      </c>
      <c r="AT1039" s="50">
        <f t="shared" si="215"/>
        <v>5264.64</v>
      </c>
      <c r="AU1039" s="50"/>
      <c r="AV1039" s="50"/>
      <c r="AW1039" s="50"/>
      <c r="AX1039" s="50"/>
      <c r="AY1039" s="51"/>
    </row>
    <row r="1040" spans="44:51" ht="15">
      <c r="AR1040" s="41">
        <f t="shared" si="214"/>
        <v>4.630291666666667</v>
      </c>
      <c r="AS1040" s="42">
        <f t="shared" si="216"/>
        <v>1138</v>
      </c>
      <c r="AT1040" s="50">
        <f t="shared" si="215"/>
        <v>5269.27</v>
      </c>
      <c r="AU1040" s="50"/>
      <c r="AV1040" s="50"/>
      <c r="AW1040" s="50"/>
      <c r="AX1040" s="50"/>
      <c r="AY1040" s="51"/>
    </row>
    <row r="1041" spans="44:51" ht="15">
      <c r="AR1041" s="41">
        <f t="shared" si="214"/>
        <v>4.630291666666667</v>
      </c>
      <c r="AS1041" s="42">
        <f t="shared" si="216"/>
        <v>1139</v>
      </c>
      <c r="AT1041" s="50">
        <f t="shared" si="215"/>
        <v>5273.9</v>
      </c>
      <c r="AU1041" s="50"/>
      <c r="AV1041" s="50"/>
      <c r="AW1041" s="50"/>
      <c r="AX1041" s="50"/>
      <c r="AY1041" s="51"/>
    </row>
    <row r="1042" spans="44:51" ht="15">
      <c r="AR1042" s="41">
        <f t="shared" si="214"/>
        <v>4.630291666666667</v>
      </c>
      <c r="AS1042" s="42">
        <f t="shared" si="216"/>
        <v>1140</v>
      </c>
      <c r="AT1042" s="50">
        <f t="shared" si="215"/>
        <v>5278.53</v>
      </c>
      <c r="AU1042" s="50"/>
      <c r="AV1042" s="50"/>
      <c r="AW1042" s="50"/>
      <c r="AX1042" s="50"/>
      <c r="AY1042" s="51"/>
    </row>
    <row r="1043" spans="44:51" ht="15">
      <c r="AR1043" s="41">
        <f t="shared" si="214"/>
        <v>4.630291666666667</v>
      </c>
      <c r="AS1043" s="42">
        <f t="shared" si="216"/>
        <v>1141</v>
      </c>
      <c r="AT1043" s="50">
        <f t="shared" si="215"/>
        <v>5283.16</v>
      </c>
      <c r="AU1043" s="50"/>
      <c r="AV1043" s="50"/>
      <c r="AW1043" s="50"/>
      <c r="AX1043" s="50"/>
      <c r="AY1043" s="51"/>
    </row>
    <row r="1044" spans="44:51" ht="15">
      <c r="AR1044" s="41">
        <f t="shared" si="214"/>
        <v>4.630291666666667</v>
      </c>
      <c r="AS1044" s="42">
        <f t="shared" si="216"/>
        <v>1142</v>
      </c>
      <c r="AT1044" s="50">
        <f t="shared" si="215"/>
        <v>5287.79</v>
      </c>
      <c r="AU1044" s="50"/>
      <c r="AV1044" s="50"/>
      <c r="AW1044" s="50"/>
      <c r="AX1044" s="50"/>
      <c r="AY1044" s="51"/>
    </row>
    <row r="1045" spans="44:51" ht="15">
      <c r="AR1045" s="41">
        <f t="shared" si="214"/>
        <v>4.630291666666667</v>
      </c>
      <c r="AS1045" s="42">
        <f t="shared" si="216"/>
        <v>1143</v>
      </c>
      <c r="AT1045" s="50">
        <f t="shared" si="215"/>
        <v>5292.42</v>
      </c>
      <c r="AU1045" s="50"/>
      <c r="AV1045" s="50"/>
      <c r="AW1045" s="50"/>
      <c r="AX1045" s="50"/>
      <c r="AY1045" s="51"/>
    </row>
    <row r="1046" spans="44:51" ht="15">
      <c r="AR1046" s="41">
        <f t="shared" si="214"/>
        <v>4.630291666666667</v>
      </c>
      <c r="AS1046" s="42">
        <f t="shared" si="216"/>
        <v>1144</v>
      </c>
      <c r="AT1046" s="50">
        <f t="shared" si="215"/>
        <v>5297.05</v>
      </c>
      <c r="AU1046" s="50"/>
      <c r="AV1046" s="50"/>
      <c r="AW1046" s="50"/>
      <c r="AX1046" s="50"/>
      <c r="AY1046" s="51"/>
    </row>
    <row r="1047" spans="44:51" ht="15">
      <c r="AR1047" s="41">
        <f t="shared" si="214"/>
        <v>4.630291666666667</v>
      </c>
      <c r="AS1047" s="42">
        <f t="shared" si="216"/>
        <v>1145</v>
      </c>
      <c r="AT1047" s="50">
        <f t="shared" si="215"/>
        <v>5301.68</v>
      </c>
      <c r="AU1047" s="50"/>
      <c r="AV1047" s="50"/>
      <c r="AW1047" s="50"/>
      <c r="AX1047" s="50"/>
      <c r="AY1047" s="51"/>
    </row>
    <row r="1048" spans="44:51" ht="15">
      <c r="AR1048" s="41">
        <f t="shared" si="214"/>
        <v>4.630291666666667</v>
      </c>
      <c r="AS1048" s="42">
        <f t="shared" si="216"/>
        <v>1146</v>
      </c>
      <c r="AT1048" s="50">
        <f t="shared" si="215"/>
        <v>5306.31</v>
      </c>
      <c r="AU1048" s="50"/>
      <c r="AV1048" s="50"/>
      <c r="AW1048" s="50"/>
      <c r="AX1048" s="50"/>
      <c r="AY1048" s="51"/>
    </row>
    <row r="1049" spans="44:51" ht="15">
      <c r="AR1049" s="41">
        <f t="shared" si="214"/>
        <v>4.630291666666667</v>
      </c>
      <c r="AS1049" s="42">
        <f t="shared" si="216"/>
        <v>1147</v>
      </c>
      <c r="AT1049" s="50">
        <f t="shared" si="215"/>
        <v>5310.94</v>
      </c>
      <c r="AU1049" s="50"/>
      <c r="AV1049" s="50"/>
      <c r="AW1049" s="50"/>
      <c r="AX1049" s="50"/>
      <c r="AY1049" s="51"/>
    </row>
    <row r="1050" spans="44:51" ht="15">
      <c r="AR1050" s="41">
        <f t="shared" si="214"/>
        <v>4.630291666666667</v>
      </c>
      <c r="AS1050" s="42">
        <f t="shared" si="216"/>
        <v>1148</v>
      </c>
      <c r="AT1050" s="50">
        <f t="shared" si="215"/>
        <v>5315.57</v>
      </c>
      <c r="AU1050" s="50"/>
      <c r="AV1050" s="50"/>
      <c r="AW1050" s="50"/>
      <c r="AX1050" s="50"/>
      <c r="AY1050" s="51"/>
    </row>
    <row r="1051" spans="44:51" ht="15">
      <c r="AR1051" s="41">
        <f t="shared" si="214"/>
        <v>4.630291666666667</v>
      </c>
      <c r="AS1051" s="42">
        <f t="shared" si="216"/>
        <v>1149</v>
      </c>
      <c r="AT1051" s="50">
        <f t="shared" si="215"/>
        <v>5320.2</v>
      </c>
      <c r="AU1051" s="50"/>
      <c r="AV1051" s="50"/>
      <c r="AW1051" s="50"/>
      <c r="AX1051" s="50"/>
      <c r="AY1051" s="51"/>
    </row>
    <row r="1052" spans="44:51" ht="15">
      <c r="AR1052" s="41">
        <f t="shared" si="214"/>
        <v>4.630291666666667</v>
      </c>
      <c r="AS1052" s="42">
        <f t="shared" si="216"/>
        <v>1150</v>
      </c>
      <c r="AT1052" s="50">
        <f t="shared" si="215"/>
        <v>5324.83</v>
      </c>
      <c r="AU1052" s="50"/>
      <c r="AV1052" s="50"/>
      <c r="AW1052" s="50"/>
      <c r="AX1052" s="50"/>
      <c r="AY1052" s="51"/>
    </row>
    <row r="1053" spans="44:51" ht="15">
      <c r="AR1053" s="41">
        <f t="shared" si="214"/>
        <v>4.630291666666667</v>
      </c>
      <c r="AS1053" s="42">
        <f t="shared" si="216"/>
        <v>1151</v>
      </c>
      <c r="AT1053" s="50">
        <f t="shared" si="215"/>
        <v>5329.46</v>
      </c>
      <c r="AU1053" s="50"/>
      <c r="AV1053" s="50"/>
      <c r="AW1053" s="50"/>
      <c r="AX1053" s="50"/>
      <c r="AY1053" s="51"/>
    </row>
    <row r="1054" spans="44:51" ht="15">
      <c r="AR1054" s="41">
        <f t="shared" si="214"/>
        <v>4.630291666666667</v>
      </c>
      <c r="AS1054" s="42">
        <f t="shared" si="216"/>
        <v>1152</v>
      </c>
      <c r="AT1054" s="50">
        <f t="shared" si="215"/>
        <v>5334.09</v>
      </c>
      <c r="AU1054" s="50"/>
      <c r="AV1054" s="50"/>
      <c r="AW1054" s="50"/>
      <c r="AX1054" s="50"/>
      <c r="AY1054" s="51"/>
    </row>
    <row r="1055" spans="44:51" ht="15">
      <c r="AR1055" s="41">
        <f t="shared" si="214"/>
        <v>4.630291666666667</v>
      </c>
      <c r="AS1055" s="42">
        <f t="shared" si="216"/>
        <v>1153</v>
      </c>
      <c r="AT1055" s="50">
        <f t="shared" si="215"/>
        <v>5338.72</v>
      </c>
      <c r="AU1055" s="50"/>
      <c r="AV1055" s="50"/>
      <c r="AW1055" s="50"/>
      <c r="AX1055" s="50"/>
      <c r="AY1055" s="51"/>
    </row>
    <row r="1056" spans="44:51" ht="15">
      <c r="AR1056" s="41">
        <f t="shared" si="214"/>
        <v>4.630291666666667</v>
      </c>
      <c r="AS1056" s="42">
        <f t="shared" si="216"/>
        <v>1154</v>
      </c>
      <c r="AT1056" s="50">
        <f t="shared" si="215"/>
        <v>5343.35</v>
      </c>
      <c r="AU1056" s="50"/>
      <c r="AV1056" s="50"/>
      <c r="AW1056" s="50"/>
      <c r="AX1056" s="50"/>
      <c r="AY1056" s="51"/>
    </row>
    <row r="1057" spans="44:51" ht="15">
      <c r="AR1057" s="41">
        <f t="shared" si="214"/>
        <v>4.630291666666667</v>
      </c>
      <c r="AS1057" s="42">
        <f t="shared" si="216"/>
        <v>1155</v>
      </c>
      <c r="AT1057" s="50">
        <f t="shared" si="215"/>
        <v>5347.98</v>
      </c>
      <c r="AU1057" s="50"/>
      <c r="AV1057" s="50"/>
      <c r="AW1057" s="50"/>
      <c r="AX1057" s="50"/>
      <c r="AY1057" s="51"/>
    </row>
    <row r="1058" spans="44:51" ht="15">
      <c r="AR1058" s="41">
        <f t="shared" si="214"/>
        <v>4.630291666666667</v>
      </c>
      <c r="AS1058" s="42">
        <f t="shared" si="216"/>
        <v>1156</v>
      </c>
      <c r="AT1058" s="50">
        <f t="shared" si="215"/>
        <v>5352.61</v>
      </c>
      <c r="AU1058" s="50"/>
      <c r="AV1058" s="50"/>
      <c r="AW1058" s="50"/>
      <c r="AX1058" s="50"/>
      <c r="AY1058" s="51"/>
    </row>
    <row r="1059" spans="44:51" ht="15">
      <c r="AR1059" s="41">
        <f t="shared" si="214"/>
        <v>4.630291666666667</v>
      </c>
      <c r="AS1059" s="42">
        <f t="shared" si="216"/>
        <v>1157</v>
      </c>
      <c r="AT1059" s="50">
        <f t="shared" si="215"/>
        <v>5357.24</v>
      </c>
      <c r="AU1059" s="50"/>
      <c r="AV1059" s="50"/>
      <c r="AW1059" s="50"/>
      <c r="AX1059" s="50"/>
      <c r="AY1059" s="51"/>
    </row>
    <row r="1060" spans="44:51" ht="15">
      <c r="AR1060" s="41">
        <f t="shared" si="214"/>
        <v>4.630291666666667</v>
      </c>
      <c r="AS1060" s="42">
        <f t="shared" si="216"/>
        <v>1158</v>
      </c>
      <c r="AT1060" s="50">
        <f t="shared" si="215"/>
        <v>5361.87</v>
      </c>
      <c r="AU1060" s="50"/>
      <c r="AV1060" s="50"/>
      <c r="AW1060" s="50"/>
      <c r="AX1060" s="50"/>
      <c r="AY1060" s="51"/>
    </row>
    <row r="1061" spans="44:51" ht="15">
      <c r="AR1061" s="41">
        <f t="shared" si="214"/>
        <v>4.630291666666667</v>
      </c>
      <c r="AS1061" s="42">
        <f t="shared" si="216"/>
        <v>1159</v>
      </c>
      <c r="AT1061" s="50">
        <f t="shared" si="215"/>
        <v>5366.5</v>
      </c>
      <c r="AU1061" s="50"/>
      <c r="AV1061" s="50"/>
      <c r="AW1061" s="50"/>
      <c r="AX1061" s="50"/>
      <c r="AY1061" s="51"/>
    </row>
    <row r="1062" spans="44:51" ht="15">
      <c r="AR1062" s="41">
        <f t="shared" si="214"/>
        <v>4.630291666666667</v>
      </c>
      <c r="AS1062" s="42">
        <f t="shared" si="216"/>
        <v>1160</v>
      </c>
      <c r="AT1062" s="50">
        <f t="shared" si="215"/>
        <v>5371.13</v>
      </c>
      <c r="AU1062" s="50"/>
      <c r="AV1062" s="50"/>
      <c r="AW1062" s="50"/>
      <c r="AX1062" s="50"/>
      <c r="AY1062" s="51"/>
    </row>
    <row r="1063" spans="44:51" ht="15">
      <c r="AR1063" s="41">
        <f t="shared" si="214"/>
        <v>4.630291666666667</v>
      </c>
      <c r="AS1063" s="42">
        <f t="shared" si="216"/>
        <v>1161</v>
      </c>
      <c r="AT1063" s="50">
        <f t="shared" si="215"/>
        <v>5375.76</v>
      </c>
      <c r="AU1063" s="50"/>
      <c r="AV1063" s="50"/>
      <c r="AW1063" s="50"/>
      <c r="AX1063" s="50"/>
      <c r="AY1063" s="51"/>
    </row>
    <row r="1064" spans="44:51" ht="15">
      <c r="AR1064" s="41">
        <f t="shared" si="214"/>
        <v>4.630291666666667</v>
      </c>
      <c r="AS1064" s="42">
        <f t="shared" si="216"/>
        <v>1162</v>
      </c>
      <c r="AT1064" s="50">
        <f t="shared" si="215"/>
        <v>5380.39</v>
      </c>
      <c r="AU1064" s="50"/>
      <c r="AV1064" s="50"/>
      <c r="AW1064" s="50"/>
      <c r="AX1064" s="50"/>
      <c r="AY1064" s="51"/>
    </row>
    <row r="1065" spans="44:51" ht="15">
      <c r="AR1065" s="41">
        <f t="shared" si="214"/>
        <v>4.630291666666667</v>
      </c>
      <c r="AS1065" s="42">
        <f t="shared" si="216"/>
        <v>1163</v>
      </c>
      <c r="AT1065" s="50">
        <f t="shared" si="215"/>
        <v>5385.02</v>
      </c>
      <c r="AU1065" s="50"/>
      <c r="AV1065" s="50"/>
      <c r="AW1065" s="50"/>
      <c r="AX1065" s="50"/>
      <c r="AY1065" s="51"/>
    </row>
    <row r="1066" spans="44:51" ht="15">
      <c r="AR1066" s="41">
        <f t="shared" si="214"/>
        <v>4.630291666666667</v>
      </c>
      <c r="AS1066" s="42">
        <f t="shared" si="216"/>
        <v>1164</v>
      </c>
      <c r="AT1066" s="50">
        <f t="shared" si="215"/>
        <v>5389.65</v>
      </c>
      <c r="AU1066" s="50"/>
      <c r="AV1066" s="50"/>
      <c r="AW1066" s="50"/>
      <c r="AX1066" s="50"/>
      <c r="AY1066" s="51"/>
    </row>
    <row r="1067" spans="44:51" ht="15">
      <c r="AR1067" s="41">
        <f t="shared" si="214"/>
        <v>4.630291666666667</v>
      </c>
      <c r="AS1067" s="42">
        <f t="shared" si="216"/>
        <v>1165</v>
      </c>
      <c r="AT1067" s="50">
        <f t="shared" si="215"/>
        <v>5394.28</v>
      </c>
      <c r="AU1067" s="50"/>
      <c r="AV1067" s="50"/>
      <c r="AW1067" s="50"/>
      <c r="AX1067" s="50"/>
      <c r="AY1067" s="51"/>
    </row>
    <row r="1068" spans="44:51" ht="15">
      <c r="AR1068" s="41">
        <f t="shared" si="214"/>
        <v>4.630291666666667</v>
      </c>
      <c r="AS1068" s="42">
        <f t="shared" si="216"/>
        <v>1166</v>
      </c>
      <c r="AT1068" s="50">
        <f t="shared" si="215"/>
        <v>5398.92</v>
      </c>
      <c r="AU1068" s="50"/>
      <c r="AV1068" s="50"/>
      <c r="AW1068" s="50"/>
      <c r="AX1068" s="50"/>
      <c r="AY1068" s="51"/>
    </row>
    <row r="1069" spans="44:51" ht="15">
      <c r="AR1069" s="41">
        <f t="shared" si="214"/>
        <v>4.630291666666667</v>
      </c>
      <c r="AS1069" s="42">
        <f t="shared" si="216"/>
        <v>1167</v>
      </c>
      <c r="AT1069" s="50">
        <f t="shared" si="215"/>
        <v>5403.55</v>
      </c>
      <c r="AU1069" s="50"/>
      <c r="AV1069" s="50"/>
      <c r="AW1069" s="50"/>
      <c r="AX1069" s="50"/>
      <c r="AY1069" s="51"/>
    </row>
    <row r="1070" spans="44:51" ht="15">
      <c r="AR1070" s="41">
        <f t="shared" si="214"/>
        <v>4.630291666666667</v>
      </c>
      <c r="AS1070" s="42">
        <f t="shared" si="216"/>
        <v>1168</v>
      </c>
      <c r="AT1070" s="50">
        <f t="shared" si="215"/>
        <v>5408.18</v>
      </c>
      <c r="AU1070" s="50"/>
      <c r="AV1070" s="50"/>
      <c r="AW1070" s="50"/>
      <c r="AX1070" s="50"/>
      <c r="AY1070" s="51"/>
    </row>
    <row r="1071" spans="44:51" ht="15">
      <c r="AR1071" s="41">
        <f t="shared" si="214"/>
        <v>4.630291666666667</v>
      </c>
      <c r="AS1071" s="42">
        <f t="shared" si="216"/>
        <v>1169</v>
      </c>
      <c r="AT1071" s="50">
        <f t="shared" si="215"/>
        <v>5412.81</v>
      </c>
      <c r="AU1071" s="50"/>
      <c r="AV1071" s="50"/>
      <c r="AW1071" s="50"/>
      <c r="AX1071" s="50"/>
      <c r="AY1071" s="51"/>
    </row>
    <row r="1072" spans="44:51" ht="15">
      <c r="AR1072" s="41">
        <f t="shared" si="214"/>
        <v>4.630291666666667</v>
      </c>
      <c r="AS1072" s="42">
        <f t="shared" si="216"/>
        <v>1170</v>
      </c>
      <c r="AT1072" s="50">
        <f t="shared" si="215"/>
        <v>5417.44</v>
      </c>
      <c r="AU1072" s="50"/>
      <c r="AV1072" s="50"/>
      <c r="AW1072" s="50"/>
      <c r="AX1072" s="50"/>
      <c r="AY1072" s="51"/>
    </row>
    <row r="1073" spans="44:51" ht="15">
      <c r="AR1073" s="41">
        <f t="shared" si="214"/>
        <v>4.630291666666667</v>
      </c>
      <c r="AS1073" s="42">
        <f t="shared" si="216"/>
        <v>1171</v>
      </c>
      <c r="AT1073" s="50">
        <f t="shared" si="215"/>
        <v>5422.07</v>
      </c>
      <c r="AU1073" s="50"/>
      <c r="AV1073" s="50"/>
      <c r="AW1073" s="50"/>
      <c r="AX1073" s="50"/>
      <c r="AY1073" s="51"/>
    </row>
    <row r="1074" spans="44:51" ht="15">
      <c r="AR1074" s="41">
        <f t="shared" si="214"/>
        <v>4.630291666666667</v>
      </c>
      <c r="AS1074" s="42">
        <f t="shared" si="216"/>
        <v>1172</v>
      </c>
      <c r="AT1074" s="50">
        <f t="shared" si="215"/>
        <v>5426.7</v>
      </c>
      <c r="AU1074" s="50"/>
      <c r="AV1074" s="50"/>
      <c r="AW1074" s="50"/>
      <c r="AX1074" s="50"/>
      <c r="AY1074" s="51"/>
    </row>
    <row r="1075" spans="44:51" ht="15">
      <c r="AR1075" s="41">
        <f t="shared" si="214"/>
        <v>4.630291666666667</v>
      </c>
      <c r="AS1075" s="42">
        <f t="shared" si="216"/>
        <v>1173</v>
      </c>
      <c r="AT1075" s="50">
        <f t="shared" si="215"/>
        <v>5431.33</v>
      </c>
      <c r="AU1075" s="50"/>
      <c r="AV1075" s="50"/>
      <c r="AW1075" s="50"/>
      <c r="AX1075" s="50"/>
      <c r="AY1075" s="51"/>
    </row>
    <row r="1076" spans="44:51" ht="15">
      <c r="AR1076" s="41">
        <f t="shared" si="214"/>
        <v>4.630291666666667</v>
      </c>
      <c r="AS1076" s="42">
        <f t="shared" si="216"/>
        <v>1174</v>
      </c>
      <c r="AT1076" s="50">
        <f t="shared" si="215"/>
        <v>5435.96</v>
      </c>
      <c r="AU1076" s="50"/>
      <c r="AV1076" s="50"/>
      <c r="AW1076" s="50"/>
      <c r="AX1076" s="50"/>
      <c r="AY1076" s="51"/>
    </row>
    <row r="1077" spans="44:51" ht="15">
      <c r="AR1077" s="41">
        <f t="shared" si="214"/>
        <v>4.630291666666667</v>
      </c>
      <c r="AS1077" s="42">
        <f t="shared" si="216"/>
        <v>1175</v>
      </c>
      <c r="AT1077" s="50">
        <f t="shared" si="215"/>
        <v>5440.59</v>
      </c>
      <c r="AU1077" s="50"/>
      <c r="AV1077" s="50"/>
      <c r="AW1077" s="50"/>
      <c r="AX1077" s="50"/>
      <c r="AY1077" s="51"/>
    </row>
    <row r="1078" spans="44:51" ht="15">
      <c r="AR1078" s="41">
        <f t="shared" si="214"/>
        <v>4.630291666666667</v>
      </c>
      <c r="AS1078" s="42">
        <f t="shared" si="216"/>
        <v>1176</v>
      </c>
      <c r="AT1078" s="50">
        <f t="shared" si="215"/>
        <v>5445.22</v>
      </c>
      <c r="AU1078" s="50"/>
      <c r="AV1078" s="50"/>
      <c r="AW1078" s="50"/>
      <c r="AX1078" s="50"/>
      <c r="AY1078" s="51"/>
    </row>
    <row r="1079" spans="44:51" ht="15">
      <c r="AR1079" s="41">
        <f t="shared" si="214"/>
        <v>4.630291666666667</v>
      </c>
      <c r="AS1079" s="42">
        <f t="shared" si="216"/>
        <v>1177</v>
      </c>
      <c r="AT1079" s="50">
        <f t="shared" si="215"/>
        <v>5449.85</v>
      </c>
      <c r="AU1079" s="50"/>
      <c r="AV1079" s="50"/>
      <c r="AW1079" s="50"/>
      <c r="AX1079" s="50"/>
      <c r="AY1079" s="51"/>
    </row>
    <row r="1080" spans="44:51" ht="15">
      <c r="AR1080" s="41">
        <f t="shared" si="214"/>
        <v>4.630291666666667</v>
      </c>
      <c r="AS1080" s="42">
        <f t="shared" si="216"/>
        <v>1178</v>
      </c>
      <c r="AT1080" s="50">
        <f t="shared" si="215"/>
        <v>5454.48</v>
      </c>
      <c r="AU1080" s="50"/>
      <c r="AV1080" s="50"/>
      <c r="AW1080" s="50"/>
      <c r="AX1080" s="50"/>
      <c r="AY1080" s="51"/>
    </row>
    <row r="1081" spans="44:51" ht="15">
      <c r="AR1081" s="41">
        <f t="shared" si="214"/>
        <v>4.630291666666667</v>
      </c>
      <c r="AS1081" s="42">
        <f t="shared" si="216"/>
        <v>1179</v>
      </c>
      <c r="AT1081" s="50">
        <f t="shared" si="215"/>
        <v>5459.11</v>
      </c>
      <c r="AU1081" s="50"/>
      <c r="AV1081" s="50"/>
      <c r="AW1081" s="50"/>
      <c r="AX1081" s="50"/>
      <c r="AY1081" s="51"/>
    </row>
    <row r="1082" spans="44:51" ht="15">
      <c r="AR1082" s="41">
        <f t="shared" si="214"/>
        <v>4.630291666666667</v>
      </c>
      <c r="AS1082" s="42">
        <f t="shared" si="216"/>
        <v>1180</v>
      </c>
      <c r="AT1082" s="50">
        <f t="shared" si="215"/>
        <v>5463.74</v>
      </c>
      <c r="AU1082" s="50"/>
      <c r="AV1082" s="50"/>
      <c r="AW1082" s="50"/>
      <c r="AX1082" s="50"/>
      <c r="AY1082" s="51"/>
    </row>
    <row r="1083" spans="44:51" ht="15">
      <c r="AR1083" s="41">
        <f t="shared" si="214"/>
        <v>4.630291666666667</v>
      </c>
      <c r="AS1083" s="42">
        <f t="shared" si="216"/>
        <v>1181</v>
      </c>
      <c r="AT1083" s="50">
        <f t="shared" si="215"/>
        <v>5468.37</v>
      </c>
      <c r="AU1083" s="50"/>
      <c r="AV1083" s="50"/>
      <c r="AW1083" s="50"/>
      <c r="AX1083" s="50"/>
      <c r="AY1083" s="51"/>
    </row>
    <row r="1084" spans="44:51" ht="15">
      <c r="AR1084" s="41">
        <f t="shared" si="214"/>
        <v>4.630291666666667</v>
      </c>
      <c r="AS1084" s="42">
        <f t="shared" si="216"/>
        <v>1182</v>
      </c>
      <c r="AT1084" s="50">
        <f t="shared" si="215"/>
        <v>5473</v>
      </c>
      <c r="AU1084" s="50"/>
      <c r="AV1084" s="50"/>
      <c r="AW1084" s="50"/>
      <c r="AX1084" s="50"/>
      <c r="AY1084" s="51"/>
    </row>
    <row r="1085" spans="44:51" ht="15">
      <c r="AR1085" s="41">
        <f t="shared" si="214"/>
        <v>4.630291666666667</v>
      </c>
      <c r="AS1085" s="42">
        <f t="shared" si="216"/>
        <v>1183</v>
      </c>
      <c r="AT1085" s="50">
        <f t="shared" si="215"/>
        <v>5477.63</v>
      </c>
      <c r="AU1085" s="50"/>
      <c r="AV1085" s="50"/>
      <c r="AW1085" s="50"/>
      <c r="AX1085" s="50"/>
      <c r="AY1085" s="51"/>
    </row>
    <row r="1086" spans="44:51" ht="15">
      <c r="AR1086" s="41">
        <f t="shared" si="214"/>
        <v>4.630291666666667</v>
      </c>
      <c r="AS1086" s="42">
        <f t="shared" si="216"/>
        <v>1184</v>
      </c>
      <c r="AT1086" s="50">
        <f t="shared" si="215"/>
        <v>5482.26</v>
      </c>
      <c r="AU1086" s="50"/>
      <c r="AV1086" s="50"/>
      <c r="AW1086" s="50"/>
      <c r="AX1086" s="50"/>
      <c r="AY1086" s="51"/>
    </row>
    <row r="1087" spans="44:51" ht="15">
      <c r="AR1087" s="41">
        <f t="shared" si="214"/>
        <v>4.630291666666667</v>
      </c>
      <c r="AS1087" s="42">
        <f t="shared" si="216"/>
        <v>1185</v>
      </c>
      <c r="AT1087" s="50">
        <f t="shared" si="215"/>
        <v>5486.89</v>
      </c>
      <c r="AU1087" s="50"/>
      <c r="AV1087" s="50"/>
      <c r="AW1087" s="50"/>
      <c r="AX1087" s="50"/>
      <c r="AY1087" s="51"/>
    </row>
    <row r="1088" spans="44:51" ht="15">
      <c r="AR1088" s="41">
        <f t="shared" si="214"/>
        <v>4.630291666666667</v>
      </c>
      <c r="AS1088" s="42">
        <f t="shared" si="216"/>
        <v>1186</v>
      </c>
      <c r="AT1088" s="50">
        <f t="shared" si="215"/>
        <v>5491.52</v>
      </c>
      <c r="AU1088" s="50"/>
      <c r="AV1088" s="50"/>
      <c r="AW1088" s="50"/>
      <c r="AX1088" s="50"/>
      <c r="AY1088" s="51"/>
    </row>
    <row r="1089" spans="44:51" ht="15">
      <c r="AR1089" s="41">
        <f t="shared" si="214"/>
        <v>4.630291666666667</v>
      </c>
      <c r="AS1089" s="42">
        <f t="shared" si="216"/>
        <v>1187</v>
      </c>
      <c r="AT1089" s="50">
        <f t="shared" si="215"/>
        <v>5496.15</v>
      </c>
      <c r="AU1089" s="50"/>
      <c r="AV1089" s="50"/>
      <c r="AW1089" s="50"/>
      <c r="AX1089" s="50"/>
      <c r="AY1089" s="51"/>
    </row>
    <row r="1090" spans="44:51" ht="15">
      <c r="AR1090" s="41">
        <f t="shared" si="214"/>
        <v>4.630291666666667</v>
      </c>
      <c r="AS1090" s="42">
        <f t="shared" si="216"/>
        <v>1188</v>
      </c>
      <c r="AT1090" s="50">
        <f t="shared" si="215"/>
        <v>5500.78</v>
      </c>
      <c r="AU1090" s="50"/>
      <c r="AV1090" s="50"/>
      <c r="AW1090" s="50"/>
      <c r="AX1090" s="50"/>
      <c r="AY1090" s="51"/>
    </row>
    <row r="1091" spans="44:51" ht="15">
      <c r="AR1091" s="41">
        <f aca="true" t="shared" si="217" ref="AR1091:AR1154">5556.35/12/100</f>
        <v>4.630291666666667</v>
      </c>
      <c r="AS1091" s="42">
        <f t="shared" si="216"/>
        <v>1189</v>
      </c>
      <c r="AT1091" s="50">
        <f aca="true" t="shared" si="218" ref="AT1091:AT1154">ROUNDDOWN(AS1091*AR1091,2)</f>
        <v>5505.41</v>
      </c>
      <c r="AU1091" s="50"/>
      <c r="AV1091" s="50"/>
      <c r="AW1091" s="50"/>
      <c r="AX1091" s="50"/>
      <c r="AY1091" s="51"/>
    </row>
    <row r="1092" spans="44:51" ht="15">
      <c r="AR1092" s="41">
        <f t="shared" si="217"/>
        <v>4.630291666666667</v>
      </c>
      <c r="AS1092" s="42">
        <f aca="true" t="shared" si="219" ref="AS1092:AS1155">AS1091+1</f>
        <v>1190</v>
      </c>
      <c r="AT1092" s="50">
        <f t="shared" si="218"/>
        <v>5510.04</v>
      </c>
      <c r="AU1092" s="50"/>
      <c r="AV1092" s="50"/>
      <c r="AW1092" s="50"/>
      <c r="AX1092" s="50"/>
      <c r="AY1092" s="51"/>
    </row>
    <row r="1093" spans="44:51" ht="15">
      <c r="AR1093" s="41">
        <f t="shared" si="217"/>
        <v>4.630291666666667</v>
      </c>
      <c r="AS1093" s="42">
        <f t="shared" si="219"/>
        <v>1191</v>
      </c>
      <c r="AT1093" s="50">
        <f t="shared" si="218"/>
        <v>5514.67</v>
      </c>
      <c r="AU1093" s="50"/>
      <c r="AV1093" s="50"/>
      <c r="AW1093" s="50"/>
      <c r="AX1093" s="50"/>
      <c r="AY1093" s="51"/>
    </row>
    <row r="1094" spans="44:51" ht="15">
      <c r="AR1094" s="41">
        <f t="shared" si="217"/>
        <v>4.630291666666667</v>
      </c>
      <c r="AS1094" s="42">
        <f t="shared" si="219"/>
        <v>1192</v>
      </c>
      <c r="AT1094" s="50">
        <f t="shared" si="218"/>
        <v>5519.3</v>
      </c>
      <c r="AU1094" s="50"/>
      <c r="AV1094" s="50"/>
      <c r="AW1094" s="50"/>
      <c r="AX1094" s="50"/>
      <c r="AY1094" s="51"/>
    </row>
    <row r="1095" spans="44:51" ht="15">
      <c r="AR1095" s="41">
        <f t="shared" si="217"/>
        <v>4.630291666666667</v>
      </c>
      <c r="AS1095" s="42">
        <f t="shared" si="219"/>
        <v>1193</v>
      </c>
      <c r="AT1095" s="50">
        <f t="shared" si="218"/>
        <v>5523.93</v>
      </c>
      <c r="AU1095" s="50"/>
      <c r="AV1095" s="50"/>
      <c r="AW1095" s="50"/>
      <c r="AX1095" s="50"/>
      <c r="AY1095" s="51"/>
    </row>
    <row r="1096" spans="44:51" ht="15">
      <c r="AR1096" s="41">
        <f t="shared" si="217"/>
        <v>4.630291666666667</v>
      </c>
      <c r="AS1096" s="42">
        <f t="shared" si="219"/>
        <v>1194</v>
      </c>
      <c r="AT1096" s="50">
        <f t="shared" si="218"/>
        <v>5528.56</v>
      </c>
      <c r="AU1096" s="50"/>
      <c r="AV1096" s="50"/>
      <c r="AW1096" s="50"/>
      <c r="AX1096" s="50"/>
      <c r="AY1096" s="51"/>
    </row>
    <row r="1097" spans="44:51" ht="15">
      <c r="AR1097" s="41">
        <f t="shared" si="217"/>
        <v>4.630291666666667</v>
      </c>
      <c r="AS1097" s="42">
        <f t="shared" si="219"/>
        <v>1195</v>
      </c>
      <c r="AT1097" s="50">
        <f t="shared" si="218"/>
        <v>5533.19</v>
      </c>
      <c r="AU1097" s="50"/>
      <c r="AV1097" s="50"/>
      <c r="AW1097" s="50"/>
      <c r="AX1097" s="50"/>
      <c r="AY1097" s="51"/>
    </row>
    <row r="1098" spans="44:51" ht="15">
      <c r="AR1098" s="41">
        <f t="shared" si="217"/>
        <v>4.630291666666667</v>
      </c>
      <c r="AS1098" s="42">
        <f t="shared" si="219"/>
        <v>1196</v>
      </c>
      <c r="AT1098" s="50">
        <f t="shared" si="218"/>
        <v>5537.82</v>
      </c>
      <c r="AU1098" s="50"/>
      <c r="AV1098" s="50"/>
      <c r="AW1098" s="50"/>
      <c r="AX1098" s="50"/>
      <c r="AY1098" s="51"/>
    </row>
    <row r="1099" spans="44:51" ht="15">
      <c r="AR1099" s="41">
        <f t="shared" si="217"/>
        <v>4.630291666666667</v>
      </c>
      <c r="AS1099" s="42">
        <f t="shared" si="219"/>
        <v>1197</v>
      </c>
      <c r="AT1099" s="50">
        <f t="shared" si="218"/>
        <v>5542.45</v>
      </c>
      <c r="AU1099" s="50"/>
      <c r="AV1099" s="50"/>
      <c r="AW1099" s="50"/>
      <c r="AX1099" s="50"/>
      <c r="AY1099" s="51"/>
    </row>
    <row r="1100" spans="44:51" ht="15">
      <c r="AR1100" s="41">
        <f t="shared" si="217"/>
        <v>4.630291666666667</v>
      </c>
      <c r="AS1100" s="42">
        <f t="shared" si="219"/>
        <v>1198</v>
      </c>
      <c r="AT1100" s="50">
        <f t="shared" si="218"/>
        <v>5547.08</v>
      </c>
      <c r="AU1100" s="50"/>
      <c r="AV1100" s="50"/>
      <c r="AW1100" s="50"/>
      <c r="AX1100" s="50"/>
      <c r="AY1100" s="51"/>
    </row>
    <row r="1101" spans="44:51" ht="15">
      <c r="AR1101" s="41">
        <f t="shared" si="217"/>
        <v>4.630291666666667</v>
      </c>
      <c r="AS1101" s="42">
        <f t="shared" si="219"/>
        <v>1199</v>
      </c>
      <c r="AT1101" s="50">
        <f t="shared" si="218"/>
        <v>5551.71</v>
      </c>
      <c r="AU1101" s="50"/>
      <c r="AV1101" s="50"/>
      <c r="AW1101" s="50"/>
      <c r="AX1101" s="50"/>
      <c r="AY1101" s="51"/>
    </row>
    <row r="1102" spans="44:51" ht="15">
      <c r="AR1102" s="41">
        <f t="shared" si="217"/>
        <v>4.630291666666667</v>
      </c>
      <c r="AS1102" s="42">
        <f t="shared" si="219"/>
        <v>1200</v>
      </c>
      <c r="AT1102" s="50">
        <f t="shared" si="218"/>
        <v>5556.35</v>
      </c>
      <c r="AU1102" s="50"/>
      <c r="AV1102" s="50"/>
      <c r="AW1102" s="50"/>
      <c r="AX1102" s="50"/>
      <c r="AY1102" s="51"/>
    </row>
    <row r="1103" spans="44:51" ht="15">
      <c r="AR1103" s="41">
        <f t="shared" si="217"/>
        <v>4.630291666666667</v>
      </c>
      <c r="AS1103" s="42">
        <f t="shared" si="219"/>
        <v>1201</v>
      </c>
      <c r="AT1103" s="50">
        <f t="shared" si="218"/>
        <v>5560.98</v>
      </c>
      <c r="AU1103" s="50"/>
      <c r="AV1103" s="50"/>
      <c r="AW1103" s="50"/>
      <c r="AX1103" s="50"/>
      <c r="AY1103" s="51"/>
    </row>
    <row r="1104" spans="44:51" ht="15">
      <c r="AR1104" s="41">
        <f t="shared" si="217"/>
        <v>4.630291666666667</v>
      </c>
      <c r="AS1104" s="42">
        <f t="shared" si="219"/>
        <v>1202</v>
      </c>
      <c r="AT1104" s="50">
        <f t="shared" si="218"/>
        <v>5565.61</v>
      </c>
      <c r="AU1104" s="50"/>
      <c r="AV1104" s="50"/>
      <c r="AW1104" s="50"/>
      <c r="AX1104" s="50"/>
      <c r="AY1104" s="51"/>
    </row>
    <row r="1105" spans="44:51" ht="15">
      <c r="AR1105" s="41">
        <f t="shared" si="217"/>
        <v>4.630291666666667</v>
      </c>
      <c r="AS1105" s="42">
        <f t="shared" si="219"/>
        <v>1203</v>
      </c>
      <c r="AT1105" s="50">
        <f t="shared" si="218"/>
        <v>5570.24</v>
      </c>
      <c r="AU1105" s="50"/>
      <c r="AV1105" s="50"/>
      <c r="AW1105" s="50"/>
      <c r="AX1105" s="50"/>
      <c r="AY1105" s="51"/>
    </row>
    <row r="1106" spans="44:51" ht="15">
      <c r="AR1106" s="41">
        <f t="shared" si="217"/>
        <v>4.630291666666667</v>
      </c>
      <c r="AS1106" s="42">
        <f t="shared" si="219"/>
        <v>1204</v>
      </c>
      <c r="AT1106" s="50">
        <f t="shared" si="218"/>
        <v>5574.87</v>
      </c>
      <c r="AU1106" s="50"/>
      <c r="AV1106" s="50"/>
      <c r="AW1106" s="50"/>
      <c r="AX1106" s="50"/>
      <c r="AY1106" s="51"/>
    </row>
    <row r="1107" spans="44:51" ht="15">
      <c r="AR1107" s="41">
        <f t="shared" si="217"/>
        <v>4.630291666666667</v>
      </c>
      <c r="AS1107" s="42">
        <f t="shared" si="219"/>
        <v>1205</v>
      </c>
      <c r="AT1107" s="50">
        <f t="shared" si="218"/>
        <v>5579.5</v>
      </c>
      <c r="AU1107" s="50"/>
      <c r="AV1107" s="50"/>
      <c r="AW1107" s="50"/>
      <c r="AX1107" s="50"/>
      <c r="AY1107" s="51"/>
    </row>
    <row r="1108" spans="44:51" ht="15">
      <c r="AR1108" s="41">
        <f t="shared" si="217"/>
        <v>4.630291666666667</v>
      </c>
      <c r="AS1108" s="42">
        <f t="shared" si="219"/>
        <v>1206</v>
      </c>
      <c r="AT1108" s="50">
        <f t="shared" si="218"/>
        <v>5584.13</v>
      </c>
      <c r="AU1108" s="50"/>
      <c r="AV1108" s="50"/>
      <c r="AW1108" s="50"/>
      <c r="AX1108" s="50"/>
      <c r="AY1108" s="51"/>
    </row>
    <row r="1109" spans="44:51" ht="15">
      <c r="AR1109" s="41">
        <f t="shared" si="217"/>
        <v>4.630291666666667</v>
      </c>
      <c r="AS1109" s="42">
        <f t="shared" si="219"/>
        <v>1207</v>
      </c>
      <c r="AT1109" s="50">
        <f t="shared" si="218"/>
        <v>5588.76</v>
      </c>
      <c r="AU1109" s="50"/>
      <c r="AV1109" s="50"/>
      <c r="AW1109" s="50"/>
      <c r="AX1109" s="50"/>
      <c r="AY1109" s="51"/>
    </row>
    <row r="1110" spans="44:51" ht="15">
      <c r="AR1110" s="41">
        <f t="shared" si="217"/>
        <v>4.630291666666667</v>
      </c>
      <c r="AS1110" s="42">
        <f t="shared" si="219"/>
        <v>1208</v>
      </c>
      <c r="AT1110" s="50">
        <f t="shared" si="218"/>
        <v>5593.39</v>
      </c>
      <c r="AU1110" s="50"/>
      <c r="AV1110" s="50"/>
      <c r="AW1110" s="50"/>
      <c r="AX1110" s="50"/>
      <c r="AY1110" s="51"/>
    </row>
    <row r="1111" spans="44:51" ht="15">
      <c r="AR1111" s="41">
        <f t="shared" si="217"/>
        <v>4.630291666666667</v>
      </c>
      <c r="AS1111" s="42">
        <f t="shared" si="219"/>
        <v>1209</v>
      </c>
      <c r="AT1111" s="50">
        <f t="shared" si="218"/>
        <v>5598.02</v>
      </c>
      <c r="AU1111" s="50"/>
      <c r="AV1111" s="50"/>
      <c r="AW1111" s="50"/>
      <c r="AX1111" s="50"/>
      <c r="AY1111" s="51"/>
    </row>
    <row r="1112" spans="44:51" ht="15">
      <c r="AR1112" s="41">
        <f t="shared" si="217"/>
        <v>4.630291666666667</v>
      </c>
      <c r="AS1112" s="42">
        <f t="shared" si="219"/>
        <v>1210</v>
      </c>
      <c r="AT1112" s="50">
        <f t="shared" si="218"/>
        <v>5602.65</v>
      </c>
      <c r="AU1112" s="50"/>
      <c r="AV1112" s="50"/>
      <c r="AW1112" s="50"/>
      <c r="AX1112" s="50"/>
      <c r="AY1112" s="51"/>
    </row>
    <row r="1113" spans="44:51" ht="15">
      <c r="AR1113" s="41">
        <f t="shared" si="217"/>
        <v>4.630291666666667</v>
      </c>
      <c r="AS1113" s="42">
        <f t="shared" si="219"/>
        <v>1211</v>
      </c>
      <c r="AT1113" s="50">
        <f t="shared" si="218"/>
        <v>5607.28</v>
      </c>
      <c r="AU1113" s="50"/>
      <c r="AV1113" s="50"/>
      <c r="AW1113" s="50"/>
      <c r="AX1113" s="50"/>
      <c r="AY1113" s="51"/>
    </row>
    <row r="1114" spans="44:51" ht="15">
      <c r="AR1114" s="41">
        <f t="shared" si="217"/>
        <v>4.630291666666667</v>
      </c>
      <c r="AS1114" s="42">
        <f t="shared" si="219"/>
        <v>1212</v>
      </c>
      <c r="AT1114" s="50">
        <f t="shared" si="218"/>
        <v>5611.91</v>
      </c>
      <c r="AU1114" s="50"/>
      <c r="AV1114" s="50"/>
      <c r="AW1114" s="50"/>
      <c r="AX1114" s="50"/>
      <c r="AY1114" s="51"/>
    </row>
    <row r="1115" spans="44:51" ht="15">
      <c r="AR1115" s="41">
        <f t="shared" si="217"/>
        <v>4.630291666666667</v>
      </c>
      <c r="AS1115" s="42">
        <f t="shared" si="219"/>
        <v>1213</v>
      </c>
      <c r="AT1115" s="50">
        <f t="shared" si="218"/>
        <v>5616.54</v>
      </c>
      <c r="AU1115" s="50"/>
      <c r="AV1115" s="50"/>
      <c r="AW1115" s="50"/>
      <c r="AX1115" s="50"/>
      <c r="AY1115" s="51"/>
    </row>
    <row r="1116" spans="44:51" ht="15">
      <c r="AR1116" s="41">
        <f t="shared" si="217"/>
        <v>4.630291666666667</v>
      </c>
      <c r="AS1116" s="42">
        <f t="shared" si="219"/>
        <v>1214</v>
      </c>
      <c r="AT1116" s="50">
        <f t="shared" si="218"/>
        <v>5621.17</v>
      </c>
      <c r="AU1116" s="50"/>
      <c r="AV1116" s="50"/>
      <c r="AW1116" s="50"/>
      <c r="AX1116" s="50"/>
      <c r="AY1116" s="51"/>
    </row>
    <row r="1117" spans="44:51" ht="15">
      <c r="AR1117" s="41">
        <f t="shared" si="217"/>
        <v>4.630291666666667</v>
      </c>
      <c r="AS1117" s="42">
        <f t="shared" si="219"/>
        <v>1215</v>
      </c>
      <c r="AT1117" s="50">
        <f t="shared" si="218"/>
        <v>5625.8</v>
      </c>
      <c r="AU1117" s="50"/>
      <c r="AV1117" s="50"/>
      <c r="AW1117" s="50"/>
      <c r="AX1117" s="50"/>
      <c r="AY1117" s="51"/>
    </row>
    <row r="1118" spans="44:51" ht="15">
      <c r="AR1118" s="41">
        <f t="shared" si="217"/>
        <v>4.630291666666667</v>
      </c>
      <c r="AS1118" s="42">
        <f t="shared" si="219"/>
        <v>1216</v>
      </c>
      <c r="AT1118" s="50">
        <f t="shared" si="218"/>
        <v>5630.43</v>
      </c>
      <c r="AU1118" s="50"/>
      <c r="AV1118" s="50"/>
      <c r="AW1118" s="50"/>
      <c r="AX1118" s="50"/>
      <c r="AY1118" s="51"/>
    </row>
    <row r="1119" spans="44:51" ht="15">
      <c r="AR1119" s="41">
        <f t="shared" si="217"/>
        <v>4.630291666666667</v>
      </c>
      <c r="AS1119" s="42">
        <f t="shared" si="219"/>
        <v>1217</v>
      </c>
      <c r="AT1119" s="50">
        <f t="shared" si="218"/>
        <v>5635.06</v>
      </c>
      <c r="AU1119" s="50"/>
      <c r="AV1119" s="50"/>
      <c r="AW1119" s="50"/>
      <c r="AX1119" s="50"/>
      <c r="AY1119" s="51"/>
    </row>
    <row r="1120" spans="44:51" ht="15">
      <c r="AR1120" s="41">
        <f t="shared" si="217"/>
        <v>4.630291666666667</v>
      </c>
      <c r="AS1120" s="42">
        <f t="shared" si="219"/>
        <v>1218</v>
      </c>
      <c r="AT1120" s="50">
        <f t="shared" si="218"/>
        <v>5639.69</v>
      </c>
      <c r="AU1120" s="50"/>
      <c r="AV1120" s="50"/>
      <c r="AW1120" s="50"/>
      <c r="AX1120" s="50"/>
      <c r="AY1120" s="51"/>
    </row>
    <row r="1121" spans="44:51" ht="15">
      <c r="AR1121" s="41">
        <f t="shared" si="217"/>
        <v>4.630291666666667</v>
      </c>
      <c r="AS1121" s="42">
        <f t="shared" si="219"/>
        <v>1219</v>
      </c>
      <c r="AT1121" s="50">
        <f t="shared" si="218"/>
        <v>5644.32</v>
      </c>
      <c r="AU1121" s="50"/>
      <c r="AV1121" s="50"/>
      <c r="AW1121" s="50"/>
      <c r="AX1121" s="50"/>
      <c r="AY1121" s="51"/>
    </row>
    <row r="1122" spans="44:51" ht="15">
      <c r="AR1122" s="41">
        <f t="shared" si="217"/>
        <v>4.630291666666667</v>
      </c>
      <c r="AS1122" s="42">
        <f t="shared" si="219"/>
        <v>1220</v>
      </c>
      <c r="AT1122" s="50">
        <f t="shared" si="218"/>
        <v>5648.95</v>
      </c>
      <c r="AU1122" s="50"/>
      <c r="AV1122" s="50"/>
      <c r="AW1122" s="50"/>
      <c r="AX1122" s="50"/>
      <c r="AY1122" s="51"/>
    </row>
    <row r="1123" spans="44:51" ht="15">
      <c r="AR1123" s="41">
        <f t="shared" si="217"/>
        <v>4.630291666666667</v>
      </c>
      <c r="AS1123" s="42">
        <f t="shared" si="219"/>
        <v>1221</v>
      </c>
      <c r="AT1123" s="50">
        <f t="shared" si="218"/>
        <v>5653.58</v>
      </c>
      <c r="AU1123" s="50"/>
      <c r="AV1123" s="50"/>
      <c r="AW1123" s="50"/>
      <c r="AX1123" s="50"/>
      <c r="AY1123" s="51"/>
    </row>
    <row r="1124" spans="44:51" ht="15">
      <c r="AR1124" s="41">
        <f t="shared" si="217"/>
        <v>4.630291666666667</v>
      </c>
      <c r="AS1124" s="42">
        <f t="shared" si="219"/>
        <v>1222</v>
      </c>
      <c r="AT1124" s="50">
        <f t="shared" si="218"/>
        <v>5658.21</v>
      </c>
      <c r="AU1124" s="50"/>
      <c r="AV1124" s="50"/>
      <c r="AW1124" s="50"/>
      <c r="AX1124" s="50"/>
      <c r="AY1124" s="51"/>
    </row>
    <row r="1125" spans="44:51" ht="15">
      <c r="AR1125" s="41">
        <f t="shared" si="217"/>
        <v>4.630291666666667</v>
      </c>
      <c r="AS1125" s="42">
        <f t="shared" si="219"/>
        <v>1223</v>
      </c>
      <c r="AT1125" s="50">
        <f t="shared" si="218"/>
        <v>5662.84</v>
      </c>
      <c r="AU1125" s="50"/>
      <c r="AV1125" s="50"/>
      <c r="AW1125" s="50"/>
      <c r="AX1125" s="50"/>
      <c r="AY1125" s="51"/>
    </row>
    <row r="1126" spans="44:51" ht="15">
      <c r="AR1126" s="41">
        <f t="shared" si="217"/>
        <v>4.630291666666667</v>
      </c>
      <c r="AS1126" s="42">
        <f t="shared" si="219"/>
        <v>1224</v>
      </c>
      <c r="AT1126" s="50">
        <f t="shared" si="218"/>
        <v>5667.47</v>
      </c>
      <c r="AU1126" s="50"/>
      <c r="AV1126" s="50"/>
      <c r="AW1126" s="50"/>
      <c r="AX1126" s="50"/>
      <c r="AY1126" s="51"/>
    </row>
    <row r="1127" spans="44:51" ht="15">
      <c r="AR1127" s="41">
        <f t="shared" si="217"/>
        <v>4.630291666666667</v>
      </c>
      <c r="AS1127" s="42">
        <f t="shared" si="219"/>
        <v>1225</v>
      </c>
      <c r="AT1127" s="50">
        <f t="shared" si="218"/>
        <v>5672.1</v>
      </c>
      <c r="AU1127" s="50"/>
      <c r="AV1127" s="50"/>
      <c r="AW1127" s="50"/>
      <c r="AX1127" s="50"/>
      <c r="AY1127" s="51"/>
    </row>
    <row r="1128" spans="44:51" ht="15">
      <c r="AR1128" s="41">
        <f t="shared" si="217"/>
        <v>4.630291666666667</v>
      </c>
      <c r="AS1128" s="42">
        <f t="shared" si="219"/>
        <v>1226</v>
      </c>
      <c r="AT1128" s="50">
        <f t="shared" si="218"/>
        <v>5676.73</v>
      </c>
      <c r="AU1128" s="50"/>
      <c r="AV1128" s="50"/>
      <c r="AW1128" s="50"/>
      <c r="AX1128" s="50"/>
      <c r="AY1128" s="51"/>
    </row>
    <row r="1129" spans="44:51" ht="15">
      <c r="AR1129" s="41">
        <f t="shared" si="217"/>
        <v>4.630291666666667</v>
      </c>
      <c r="AS1129" s="42">
        <f t="shared" si="219"/>
        <v>1227</v>
      </c>
      <c r="AT1129" s="50">
        <f t="shared" si="218"/>
        <v>5681.36</v>
      </c>
      <c r="AU1129" s="50"/>
      <c r="AV1129" s="50"/>
      <c r="AW1129" s="50"/>
      <c r="AX1129" s="50"/>
      <c r="AY1129" s="51"/>
    </row>
    <row r="1130" spans="44:51" ht="15">
      <c r="AR1130" s="41">
        <f t="shared" si="217"/>
        <v>4.630291666666667</v>
      </c>
      <c r="AS1130" s="42">
        <f t="shared" si="219"/>
        <v>1228</v>
      </c>
      <c r="AT1130" s="50">
        <f t="shared" si="218"/>
        <v>5685.99</v>
      </c>
      <c r="AU1130" s="50"/>
      <c r="AV1130" s="50"/>
      <c r="AW1130" s="50"/>
      <c r="AX1130" s="50"/>
      <c r="AY1130" s="51"/>
    </row>
    <row r="1131" spans="44:51" ht="15">
      <c r="AR1131" s="41">
        <f t="shared" si="217"/>
        <v>4.630291666666667</v>
      </c>
      <c r="AS1131" s="42">
        <f t="shared" si="219"/>
        <v>1229</v>
      </c>
      <c r="AT1131" s="50">
        <f t="shared" si="218"/>
        <v>5690.62</v>
      </c>
      <c r="AU1131" s="50"/>
      <c r="AV1131" s="50"/>
      <c r="AW1131" s="50"/>
      <c r="AX1131" s="50"/>
      <c r="AY1131" s="51"/>
    </row>
    <row r="1132" spans="44:51" ht="15">
      <c r="AR1132" s="41">
        <f t="shared" si="217"/>
        <v>4.630291666666667</v>
      </c>
      <c r="AS1132" s="42">
        <f t="shared" si="219"/>
        <v>1230</v>
      </c>
      <c r="AT1132" s="50">
        <f t="shared" si="218"/>
        <v>5695.25</v>
      </c>
      <c r="AU1132" s="50"/>
      <c r="AV1132" s="50"/>
      <c r="AW1132" s="50"/>
      <c r="AX1132" s="50"/>
      <c r="AY1132" s="51"/>
    </row>
    <row r="1133" spans="44:51" ht="15">
      <c r="AR1133" s="41">
        <f t="shared" si="217"/>
        <v>4.630291666666667</v>
      </c>
      <c r="AS1133" s="42">
        <f t="shared" si="219"/>
        <v>1231</v>
      </c>
      <c r="AT1133" s="50">
        <f t="shared" si="218"/>
        <v>5699.88</v>
      </c>
      <c r="AU1133" s="50"/>
      <c r="AV1133" s="50"/>
      <c r="AW1133" s="50"/>
      <c r="AX1133" s="50"/>
      <c r="AY1133" s="51"/>
    </row>
    <row r="1134" spans="44:51" ht="15">
      <c r="AR1134" s="41">
        <f t="shared" si="217"/>
        <v>4.630291666666667</v>
      </c>
      <c r="AS1134" s="42">
        <f t="shared" si="219"/>
        <v>1232</v>
      </c>
      <c r="AT1134" s="50">
        <f t="shared" si="218"/>
        <v>5704.51</v>
      </c>
      <c r="AU1134" s="50"/>
      <c r="AV1134" s="50"/>
      <c r="AW1134" s="50"/>
      <c r="AX1134" s="50"/>
      <c r="AY1134" s="51"/>
    </row>
    <row r="1135" spans="44:51" ht="15">
      <c r="AR1135" s="41">
        <f t="shared" si="217"/>
        <v>4.630291666666667</v>
      </c>
      <c r="AS1135" s="42">
        <f t="shared" si="219"/>
        <v>1233</v>
      </c>
      <c r="AT1135" s="50">
        <f t="shared" si="218"/>
        <v>5709.14</v>
      </c>
      <c r="AU1135" s="50"/>
      <c r="AV1135" s="50"/>
      <c r="AW1135" s="50"/>
      <c r="AX1135" s="50"/>
      <c r="AY1135" s="51"/>
    </row>
    <row r="1136" spans="44:51" ht="15">
      <c r="AR1136" s="41">
        <f t="shared" si="217"/>
        <v>4.630291666666667</v>
      </c>
      <c r="AS1136" s="42">
        <f t="shared" si="219"/>
        <v>1234</v>
      </c>
      <c r="AT1136" s="50">
        <f t="shared" si="218"/>
        <v>5713.77</v>
      </c>
      <c r="AU1136" s="50"/>
      <c r="AV1136" s="50"/>
      <c r="AW1136" s="50"/>
      <c r="AX1136" s="50"/>
      <c r="AY1136" s="51"/>
    </row>
    <row r="1137" spans="44:51" ht="15">
      <c r="AR1137" s="41">
        <f t="shared" si="217"/>
        <v>4.630291666666667</v>
      </c>
      <c r="AS1137" s="42">
        <f t="shared" si="219"/>
        <v>1235</v>
      </c>
      <c r="AT1137" s="50">
        <f t="shared" si="218"/>
        <v>5718.41</v>
      </c>
      <c r="AU1137" s="50"/>
      <c r="AV1137" s="50"/>
      <c r="AW1137" s="50"/>
      <c r="AX1137" s="50"/>
      <c r="AY1137" s="51"/>
    </row>
    <row r="1138" spans="44:51" ht="15">
      <c r="AR1138" s="41">
        <f t="shared" si="217"/>
        <v>4.630291666666667</v>
      </c>
      <c r="AS1138" s="42">
        <f t="shared" si="219"/>
        <v>1236</v>
      </c>
      <c r="AT1138" s="50">
        <f t="shared" si="218"/>
        <v>5723.04</v>
      </c>
      <c r="AU1138" s="50"/>
      <c r="AV1138" s="50"/>
      <c r="AW1138" s="50"/>
      <c r="AX1138" s="50"/>
      <c r="AY1138" s="51"/>
    </row>
    <row r="1139" spans="44:51" ht="15">
      <c r="AR1139" s="41">
        <f t="shared" si="217"/>
        <v>4.630291666666667</v>
      </c>
      <c r="AS1139" s="42">
        <f t="shared" si="219"/>
        <v>1237</v>
      </c>
      <c r="AT1139" s="50">
        <f t="shared" si="218"/>
        <v>5727.67</v>
      </c>
      <c r="AU1139" s="50"/>
      <c r="AV1139" s="50"/>
      <c r="AW1139" s="50"/>
      <c r="AX1139" s="50"/>
      <c r="AY1139" s="51"/>
    </row>
    <row r="1140" spans="44:51" ht="15">
      <c r="AR1140" s="41">
        <f t="shared" si="217"/>
        <v>4.630291666666667</v>
      </c>
      <c r="AS1140" s="42">
        <f t="shared" si="219"/>
        <v>1238</v>
      </c>
      <c r="AT1140" s="50">
        <f t="shared" si="218"/>
        <v>5732.3</v>
      </c>
      <c r="AU1140" s="50"/>
      <c r="AV1140" s="50"/>
      <c r="AW1140" s="50"/>
      <c r="AX1140" s="50"/>
      <c r="AY1140" s="51"/>
    </row>
    <row r="1141" spans="44:51" ht="15">
      <c r="AR1141" s="41">
        <f t="shared" si="217"/>
        <v>4.630291666666667</v>
      </c>
      <c r="AS1141" s="42">
        <f t="shared" si="219"/>
        <v>1239</v>
      </c>
      <c r="AT1141" s="50">
        <f t="shared" si="218"/>
        <v>5736.93</v>
      </c>
      <c r="AU1141" s="50"/>
      <c r="AV1141" s="50"/>
      <c r="AW1141" s="50"/>
      <c r="AX1141" s="50"/>
      <c r="AY1141" s="51"/>
    </row>
    <row r="1142" spans="44:51" ht="15">
      <c r="AR1142" s="41">
        <f t="shared" si="217"/>
        <v>4.630291666666667</v>
      </c>
      <c r="AS1142" s="42">
        <f t="shared" si="219"/>
        <v>1240</v>
      </c>
      <c r="AT1142" s="50">
        <f t="shared" si="218"/>
        <v>5741.56</v>
      </c>
      <c r="AU1142" s="50"/>
      <c r="AV1142" s="50"/>
      <c r="AW1142" s="50"/>
      <c r="AX1142" s="50"/>
      <c r="AY1142" s="51"/>
    </row>
    <row r="1143" spans="44:51" ht="15">
      <c r="AR1143" s="41">
        <f t="shared" si="217"/>
        <v>4.630291666666667</v>
      </c>
      <c r="AS1143" s="42">
        <f t="shared" si="219"/>
        <v>1241</v>
      </c>
      <c r="AT1143" s="50">
        <f t="shared" si="218"/>
        <v>5746.19</v>
      </c>
      <c r="AU1143" s="50"/>
      <c r="AV1143" s="50"/>
      <c r="AW1143" s="50"/>
      <c r="AX1143" s="50"/>
      <c r="AY1143" s="51"/>
    </row>
    <row r="1144" spans="44:51" ht="15">
      <c r="AR1144" s="41">
        <f t="shared" si="217"/>
        <v>4.630291666666667</v>
      </c>
      <c r="AS1144" s="42">
        <f t="shared" si="219"/>
        <v>1242</v>
      </c>
      <c r="AT1144" s="50">
        <f t="shared" si="218"/>
        <v>5750.82</v>
      </c>
      <c r="AU1144" s="50"/>
      <c r="AV1144" s="50"/>
      <c r="AW1144" s="50"/>
      <c r="AX1144" s="50"/>
      <c r="AY1144" s="51"/>
    </row>
    <row r="1145" spans="44:51" ht="15">
      <c r="AR1145" s="41">
        <f t="shared" si="217"/>
        <v>4.630291666666667</v>
      </c>
      <c r="AS1145" s="42">
        <f t="shared" si="219"/>
        <v>1243</v>
      </c>
      <c r="AT1145" s="50">
        <f t="shared" si="218"/>
        <v>5755.45</v>
      </c>
      <c r="AU1145" s="50"/>
      <c r="AV1145" s="50"/>
      <c r="AW1145" s="50"/>
      <c r="AX1145" s="50"/>
      <c r="AY1145" s="51"/>
    </row>
    <row r="1146" spans="44:51" ht="15">
      <c r="AR1146" s="41">
        <f t="shared" si="217"/>
        <v>4.630291666666667</v>
      </c>
      <c r="AS1146" s="42">
        <f t="shared" si="219"/>
        <v>1244</v>
      </c>
      <c r="AT1146" s="50">
        <f t="shared" si="218"/>
        <v>5760.08</v>
      </c>
      <c r="AU1146" s="50"/>
      <c r="AV1146" s="50"/>
      <c r="AW1146" s="50"/>
      <c r="AX1146" s="50"/>
      <c r="AY1146" s="51"/>
    </row>
    <row r="1147" spans="44:51" ht="15">
      <c r="AR1147" s="41">
        <f t="shared" si="217"/>
        <v>4.630291666666667</v>
      </c>
      <c r="AS1147" s="42">
        <f t="shared" si="219"/>
        <v>1245</v>
      </c>
      <c r="AT1147" s="50">
        <f t="shared" si="218"/>
        <v>5764.71</v>
      </c>
      <c r="AU1147" s="50"/>
      <c r="AV1147" s="50"/>
      <c r="AW1147" s="50"/>
      <c r="AX1147" s="50"/>
      <c r="AY1147" s="51"/>
    </row>
    <row r="1148" spans="44:51" ht="15">
      <c r="AR1148" s="41">
        <f t="shared" si="217"/>
        <v>4.630291666666667</v>
      </c>
      <c r="AS1148" s="42">
        <f t="shared" si="219"/>
        <v>1246</v>
      </c>
      <c r="AT1148" s="50">
        <f t="shared" si="218"/>
        <v>5769.34</v>
      </c>
      <c r="AU1148" s="50"/>
      <c r="AV1148" s="50"/>
      <c r="AW1148" s="50"/>
      <c r="AX1148" s="50"/>
      <c r="AY1148" s="51"/>
    </row>
    <row r="1149" spans="44:51" ht="15">
      <c r="AR1149" s="41">
        <f t="shared" si="217"/>
        <v>4.630291666666667</v>
      </c>
      <c r="AS1149" s="42">
        <f t="shared" si="219"/>
        <v>1247</v>
      </c>
      <c r="AT1149" s="50">
        <f t="shared" si="218"/>
        <v>5773.97</v>
      </c>
      <c r="AU1149" s="50"/>
      <c r="AV1149" s="50"/>
      <c r="AW1149" s="50"/>
      <c r="AX1149" s="50"/>
      <c r="AY1149" s="51"/>
    </row>
    <row r="1150" spans="44:51" ht="15">
      <c r="AR1150" s="41">
        <f t="shared" si="217"/>
        <v>4.630291666666667</v>
      </c>
      <c r="AS1150" s="42">
        <f t="shared" si="219"/>
        <v>1248</v>
      </c>
      <c r="AT1150" s="50">
        <f t="shared" si="218"/>
        <v>5778.6</v>
      </c>
      <c r="AU1150" s="50"/>
      <c r="AV1150" s="50"/>
      <c r="AW1150" s="50"/>
      <c r="AX1150" s="50"/>
      <c r="AY1150" s="51"/>
    </row>
    <row r="1151" spans="44:51" ht="15">
      <c r="AR1151" s="41">
        <f t="shared" si="217"/>
        <v>4.630291666666667</v>
      </c>
      <c r="AS1151" s="42">
        <f t="shared" si="219"/>
        <v>1249</v>
      </c>
      <c r="AT1151" s="50">
        <f t="shared" si="218"/>
        <v>5783.23</v>
      </c>
      <c r="AU1151" s="50"/>
      <c r="AV1151" s="50"/>
      <c r="AW1151" s="50"/>
      <c r="AX1151" s="50"/>
      <c r="AY1151" s="51"/>
    </row>
    <row r="1152" spans="44:51" ht="15">
      <c r="AR1152" s="41">
        <f t="shared" si="217"/>
        <v>4.630291666666667</v>
      </c>
      <c r="AS1152" s="42">
        <f t="shared" si="219"/>
        <v>1250</v>
      </c>
      <c r="AT1152" s="50">
        <f t="shared" si="218"/>
        <v>5787.86</v>
      </c>
      <c r="AU1152" s="50"/>
      <c r="AV1152" s="50"/>
      <c r="AW1152" s="50"/>
      <c r="AX1152" s="50"/>
      <c r="AY1152" s="51"/>
    </row>
    <row r="1153" spans="44:51" ht="15">
      <c r="AR1153" s="41">
        <f t="shared" si="217"/>
        <v>4.630291666666667</v>
      </c>
      <c r="AS1153" s="42">
        <f t="shared" si="219"/>
        <v>1251</v>
      </c>
      <c r="AT1153" s="50">
        <f t="shared" si="218"/>
        <v>5792.49</v>
      </c>
      <c r="AU1153" s="50"/>
      <c r="AV1153" s="50"/>
      <c r="AW1153" s="50"/>
      <c r="AX1153" s="50"/>
      <c r="AY1153" s="51"/>
    </row>
    <row r="1154" spans="44:51" ht="15">
      <c r="AR1154" s="41">
        <f t="shared" si="217"/>
        <v>4.630291666666667</v>
      </c>
      <c r="AS1154" s="42">
        <f t="shared" si="219"/>
        <v>1252</v>
      </c>
      <c r="AT1154" s="50">
        <f t="shared" si="218"/>
        <v>5797.12</v>
      </c>
      <c r="AU1154" s="50"/>
      <c r="AV1154" s="50"/>
      <c r="AW1154" s="50"/>
      <c r="AX1154" s="50"/>
      <c r="AY1154" s="51"/>
    </row>
    <row r="1155" spans="44:51" ht="15">
      <c r="AR1155" s="41">
        <f aca="true" t="shared" si="220" ref="AR1155:AR1218">5556.35/12/100</f>
        <v>4.630291666666667</v>
      </c>
      <c r="AS1155" s="42">
        <f t="shared" si="219"/>
        <v>1253</v>
      </c>
      <c r="AT1155" s="50">
        <f aca="true" t="shared" si="221" ref="AT1155:AT1218">ROUNDDOWN(AS1155*AR1155,2)</f>
        <v>5801.75</v>
      </c>
      <c r="AU1155" s="50"/>
      <c r="AV1155" s="50"/>
      <c r="AW1155" s="50"/>
      <c r="AX1155" s="50"/>
      <c r="AY1155" s="51"/>
    </row>
    <row r="1156" spans="44:51" ht="15">
      <c r="AR1156" s="41">
        <f t="shared" si="220"/>
        <v>4.630291666666667</v>
      </c>
      <c r="AS1156" s="42">
        <f aca="true" t="shared" si="222" ref="AS1156:AS1219">AS1155+1</f>
        <v>1254</v>
      </c>
      <c r="AT1156" s="50">
        <f t="shared" si="221"/>
        <v>5806.38</v>
      </c>
      <c r="AU1156" s="50"/>
      <c r="AV1156" s="50"/>
      <c r="AW1156" s="50"/>
      <c r="AX1156" s="50"/>
      <c r="AY1156" s="51"/>
    </row>
    <row r="1157" spans="44:51" ht="15">
      <c r="AR1157" s="41">
        <f t="shared" si="220"/>
        <v>4.630291666666667</v>
      </c>
      <c r="AS1157" s="42">
        <f t="shared" si="222"/>
        <v>1255</v>
      </c>
      <c r="AT1157" s="50">
        <f t="shared" si="221"/>
        <v>5811.01</v>
      </c>
      <c r="AU1157" s="50"/>
      <c r="AV1157" s="50"/>
      <c r="AW1157" s="50"/>
      <c r="AX1157" s="50"/>
      <c r="AY1157" s="51"/>
    </row>
    <row r="1158" spans="44:51" ht="15">
      <c r="AR1158" s="41">
        <f t="shared" si="220"/>
        <v>4.630291666666667</v>
      </c>
      <c r="AS1158" s="42">
        <f t="shared" si="222"/>
        <v>1256</v>
      </c>
      <c r="AT1158" s="50">
        <f t="shared" si="221"/>
        <v>5815.64</v>
      </c>
      <c r="AU1158" s="50"/>
      <c r="AV1158" s="50"/>
      <c r="AW1158" s="50"/>
      <c r="AX1158" s="50"/>
      <c r="AY1158" s="51"/>
    </row>
    <row r="1159" spans="44:51" ht="15">
      <c r="AR1159" s="41">
        <f t="shared" si="220"/>
        <v>4.630291666666667</v>
      </c>
      <c r="AS1159" s="42">
        <f t="shared" si="222"/>
        <v>1257</v>
      </c>
      <c r="AT1159" s="50">
        <f t="shared" si="221"/>
        <v>5820.27</v>
      </c>
      <c r="AU1159" s="50"/>
      <c r="AV1159" s="50"/>
      <c r="AW1159" s="50"/>
      <c r="AX1159" s="50"/>
      <c r="AY1159" s="51"/>
    </row>
    <row r="1160" spans="44:51" ht="15">
      <c r="AR1160" s="41">
        <f t="shared" si="220"/>
        <v>4.630291666666667</v>
      </c>
      <c r="AS1160" s="42">
        <f t="shared" si="222"/>
        <v>1258</v>
      </c>
      <c r="AT1160" s="50">
        <f t="shared" si="221"/>
        <v>5824.9</v>
      </c>
      <c r="AU1160" s="50"/>
      <c r="AV1160" s="50"/>
      <c r="AW1160" s="50"/>
      <c r="AX1160" s="50"/>
      <c r="AY1160" s="51"/>
    </row>
    <row r="1161" spans="44:51" ht="15">
      <c r="AR1161" s="41">
        <f t="shared" si="220"/>
        <v>4.630291666666667</v>
      </c>
      <c r="AS1161" s="42">
        <f t="shared" si="222"/>
        <v>1259</v>
      </c>
      <c r="AT1161" s="50">
        <f t="shared" si="221"/>
        <v>5829.53</v>
      </c>
      <c r="AU1161" s="50"/>
      <c r="AV1161" s="50"/>
      <c r="AW1161" s="50"/>
      <c r="AX1161" s="50"/>
      <c r="AY1161" s="51"/>
    </row>
    <row r="1162" spans="44:51" ht="15">
      <c r="AR1162" s="41">
        <f t="shared" si="220"/>
        <v>4.630291666666667</v>
      </c>
      <c r="AS1162" s="42">
        <f t="shared" si="222"/>
        <v>1260</v>
      </c>
      <c r="AT1162" s="50">
        <f t="shared" si="221"/>
        <v>5834.16</v>
      </c>
      <c r="AU1162" s="50"/>
      <c r="AV1162" s="50"/>
      <c r="AW1162" s="50"/>
      <c r="AX1162" s="50"/>
      <c r="AY1162" s="51"/>
    </row>
    <row r="1163" spans="44:51" ht="15">
      <c r="AR1163" s="41">
        <f t="shared" si="220"/>
        <v>4.630291666666667</v>
      </c>
      <c r="AS1163" s="42">
        <f t="shared" si="222"/>
        <v>1261</v>
      </c>
      <c r="AT1163" s="50">
        <f t="shared" si="221"/>
        <v>5838.79</v>
      </c>
      <c r="AU1163" s="50"/>
      <c r="AV1163" s="50"/>
      <c r="AW1163" s="50"/>
      <c r="AX1163" s="50"/>
      <c r="AY1163" s="51"/>
    </row>
    <row r="1164" spans="44:51" ht="15">
      <c r="AR1164" s="41">
        <f t="shared" si="220"/>
        <v>4.630291666666667</v>
      </c>
      <c r="AS1164" s="42">
        <f t="shared" si="222"/>
        <v>1262</v>
      </c>
      <c r="AT1164" s="50">
        <f t="shared" si="221"/>
        <v>5843.42</v>
      </c>
      <c r="AU1164" s="50"/>
      <c r="AV1164" s="50"/>
      <c r="AW1164" s="50"/>
      <c r="AX1164" s="50"/>
      <c r="AY1164" s="51"/>
    </row>
    <row r="1165" spans="44:51" ht="15">
      <c r="AR1165" s="41">
        <f t="shared" si="220"/>
        <v>4.630291666666667</v>
      </c>
      <c r="AS1165" s="42">
        <f t="shared" si="222"/>
        <v>1263</v>
      </c>
      <c r="AT1165" s="50">
        <f t="shared" si="221"/>
        <v>5848.05</v>
      </c>
      <c r="AU1165" s="50"/>
      <c r="AV1165" s="50"/>
      <c r="AW1165" s="50"/>
      <c r="AX1165" s="50"/>
      <c r="AY1165" s="51"/>
    </row>
    <row r="1166" spans="44:51" ht="15">
      <c r="AR1166" s="41">
        <f t="shared" si="220"/>
        <v>4.630291666666667</v>
      </c>
      <c r="AS1166" s="42">
        <f t="shared" si="222"/>
        <v>1264</v>
      </c>
      <c r="AT1166" s="50">
        <f t="shared" si="221"/>
        <v>5852.68</v>
      </c>
      <c r="AU1166" s="50"/>
      <c r="AV1166" s="50"/>
      <c r="AW1166" s="50"/>
      <c r="AX1166" s="50"/>
      <c r="AY1166" s="51"/>
    </row>
    <row r="1167" spans="44:51" ht="15">
      <c r="AR1167" s="41">
        <f t="shared" si="220"/>
        <v>4.630291666666667</v>
      </c>
      <c r="AS1167" s="42">
        <f t="shared" si="222"/>
        <v>1265</v>
      </c>
      <c r="AT1167" s="50">
        <f t="shared" si="221"/>
        <v>5857.31</v>
      </c>
      <c r="AU1167" s="50"/>
      <c r="AV1167" s="50"/>
      <c r="AW1167" s="50"/>
      <c r="AX1167" s="50"/>
      <c r="AY1167" s="51"/>
    </row>
    <row r="1168" spans="44:51" ht="15">
      <c r="AR1168" s="41">
        <f t="shared" si="220"/>
        <v>4.630291666666667</v>
      </c>
      <c r="AS1168" s="42">
        <f t="shared" si="222"/>
        <v>1266</v>
      </c>
      <c r="AT1168" s="50">
        <f t="shared" si="221"/>
        <v>5861.94</v>
      </c>
      <c r="AU1168" s="50"/>
      <c r="AV1168" s="50"/>
      <c r="AW1168" s="50"/>
      <c r="AX1168" s="50"/>
      <c r="AY1168" s="51"/>
    </row>
    <row r="1169" spans="44:51" ht="15">
      <c r="AR1169" s="41">
        <f t="shared" si="220"/>
        <v>4.630291666666667</v>
      </c>
      <c r="AS1169" s="42">
        <f t="shared" si="222"/>
        <v>1267</v>
      </c>
      <c r="AT1169" s="50">
        <f t="shared" si="221"/>
        <v>5866.57</v>
      </c>
      <c r="AU1169" s="50"/>
      <c r="AV1169" s="50"/>
      <c r="AW1169" s="50"/>
      <c r="AX1169" s="50"/>
      <c r="AY1169" s="51"/>
    </row>
    <row r="1170" spans="44:51" ht="15">
      <c r="AR1170" s="41">
        <f t="shared" si="220"/>
        <v>4.630291666666667</v>
      </c>
      <c r="AS1170" s="42">
        <f t="shared" si="222"/>
        <v>1268</v>
      </c>
      <c r="AT1170" s="50">
        <f t="shared" si="221"/>
        <v>5871.2</v>
      </c>
      <c r="AU1170" s="50"/>
      <c r="AV1170" s="50"/>
      <c r="AW1170" s="50"/>
      <c r="AX1170" s="50"/>
      <c r="AY1170" s="51"/>
    </row>
    <row r="1171" spans="44:51" ht="15">
      <c r="AR1171" s="41">
        <f t="shared" si="220"/>
        <v>4.630291666666667</v>
      </c>
      <c r="AS1171" s="42">
        <f t="shared" si="222"/>
        <v>1269</v>
      </c>
      <c r="AT1171" s="50">
        <f t="shared" si="221"/>
        <v>5875.84</v>
      </c>
      <c r="AU1171" s="50"/>
      <c r="AV1171" s="50"/>
      <c r="AW1171" s="50"/>
      <c r="AX1171" s="50"/>
      <c r="AY1171" s="51"/>
    </row>
    <row r="1172" spans="44:51" ht="15">
      <c r="AR1172" s="41">
        <f t="shared" si="220"/>
        <v>4.630291666666667</v>
      </c>
      <c r="AS1172" s="42">
        <f t="shared" si="222"/>
        <v>1270</v>
      </c>
      <c r="AT1172" s="50">
        <f t="shared" si="221"/>
        <v>5880.47</v>
      </c>
      <c r="AU1172" s="50"/>
      <c r="AV1172" s="50"/>
      <c r="AW1172" s="50"/>
      <c r="AX1172" s="50"/>
      <c r="AY1172" s="51"/>
    </row>
    <row r="1173" spans="44:51" ht="15">
      <c r="AR1173" s="41">
        <f t="shared" si="220"/>
        <v>4.630291666666667</v>
      </c>
      <c r="AS1173" s="42">
        <f t="shared" si="222"/>
        <v>1271</v>
      </c>
      <c r="AT1173" s="50">
        <f t="shared" si="221"/>
        <v>5885.1</v>
      </c>
      <c r="AU1173" s="50"/>
      <c r="AV1173" s="50"/>
      <c r="AW1173" s="50"/>
      <c r="AX1173" s="50"/>
      <c r="AY1173" s="51"/>
    </row>
    <row r="1174" spans="44:51" ht="15">
      <c r="AR1174" s="41">
        <f t="shared" si="220"/>
        <v>4.630291666666667</v>
      </c>
      <c r="AS1174" s="42">
        <f t="shared" si="222"/>
        <v>1272</v>
      </c>
      <c r="AT1174" s="50">
        <f t="shared" si="221"/>
        <v>5889.73</v>
      </c>
      <c r="AU1174" s="50"/>
      <c r="AV1174" s="50"/>
      <c r="AW1174" s="50"/>
      <c r="AX1174" s="50"/>
      <c r="AY1174" s="51"/>
    </row>
    <row r="1175" spans="44:51" ht="15">
      <c r="AR1175" s="41">
        <f t="shared" si="220"/>
        <v>4.630291666666667</v>
      </c>
      <c r="AS1175" s="42">
        <f t="shared" si="222"/>
        <v>1273</v>
      </c>
      <c r="AT1175" s="50">
        <f t="shared" si="221"/>
        <v>5894.36</v>
      </c>
      <c r="AU1175" s="50"/>
      <c r="AV1175" s="50"/>
      <c r="AW1175" s="50"/>
      <c r="AX1175" s="50"/>
      <c r="AY1175" s="51"/>
    </row>
    <row r="1176" spans="44:51" ht="15">
      <c r="AR1176" s="41">
        <f t="shared" si="220"/>
        <v>4.630291666666667</v>
      </c>
      <c r="AS1176" s="42">
        <f t="shared" si="222"/>
        <v>1274</v>
      </c>
      <c r="AT1176" s="50">
        <f t="shared" si="221"/>
        <v>5898.99</v>
      </c>
      <c r="AU1176" s="50"/>
      <c r="AV1176" s="50"/>
      <c r="AW1176" s="50"/>
      <c r="AX1176" s="50"/>
      <c r="AY1176" s="51"/>
    </row>
    <row r="1177" spans="44:51" ht="15">
      <c r="AR1177" s="41">
        <f t="shared" si="220"/>
        <v>4.630291666666667</v>
      </c>
      <c r="AS1177" s="42">
        <f t="shared" si="222"/>
        <v>1275</v>
      </c>
      <c r="AT1177" s="50">
        <f t="shared" si="221"/>
        <v>5903.62</v>
      </c>
      <c r="AU1177" s="50"/>
      <c r="AV1177" s="50"/>
      <c r="AW1177" s="50"/>
      <c r="AX1177" s="50"/>
      <c r="AY1177" s="51"/>
    </row>
    <row r="1178" spans="44:51" ht="15">
      <c r="AR1178" s="41">
        <f t="shared" si="220"/>
        <v>4.630291666666667</v>
      </c>
      <c r="AS1178" s="42">
        <f t="shared" si="222"/>
        <v>1276</v>
      </c>
      <c r="AT1178" s="50">
        <f t="shared" si="221"/>
        <v>5908.25</v>
      </c>
      <c r="AU1178" s="50"/>
      <c r="AV1178" s="50"/>
      <c r="AW1178" s="50"/>
      <c r="AX1178" s="50"/>
      <c r="AY1178" s="51"/>
    </row>
    <row r="1179" spans="44:51" ht="15">
      <c r="AR1179" s="41">
        <f t="shared" si="220"/>
        <v>4.630291666666667</v>
      </c>
      <c r="AS1179" s="42">
        <f t="shared" si="222"/>
        <v>1277</v>
      </c>
      <c r="AT1179" s="50">
        <f t="shared" si="221"/>
        <v>5912.88</v>
      </c>
      <c r="AU1179" s="50"/>
      <c r="AV1179" s="50"/>
      <c r="AW1179" s="50"/>
      <c r="AX1179" s="50"/>
      <c r="AY1179" s="51"/>
    </row>
    <row r="1180" spans="44:51" ht="15">
      <c r="AR1180" s="41">
        <f t="shared" si="220"/>
        <v>4.630291666666667</v>
      </c>
      <c r="AS1180" s="42">
        <f t="shared" si="222"/>
        <v>1278</v>
      </c>
      <c r="AT1180" s="50">
        <f t="shared" si="221"/>
        <v>5917.51</v>
      </c>
      <c r="AU1180" s="50"/>
      <c r="AV1180" s="50"/>
      <c r="AW1180" s="50"/>
      <c r="AX1180" s="50"/>
      <c r="AY1180" s="51"/>
    </row>
    <row r="1181" spans="44:51" ht="15">
      <c r="AR1181" s="41">
        <f t="shared" si="220"/>
        <v>4.630291666666667</v>
      </c>
      <c r="AS1181" s="42">
        <f t="shared" si="222"/>
        <v>1279</v>
      </c>
      <c r="AT1181" s="50">
        <f t="shared" si="221"/>
        <v>5922.14</v>
      </c>
      <c r="AU1181" s="50"/>
      <c r="AV1181" s="50"/>
      <c r="AW1181" s="50"/>
      <c r="AX1181" s="50"/>
      <c r="AY1181" s="51"/>
    </row>
    <row r="1182" spans="44:51" ht="15">
      <c r="AR1182" s="41">
        <f t="shared" si="220"/>
        <v>4.630291666666667</v>
      </c>
      <c r="AS1182" s="42">
        <f t="shared" si="222"/>
        <v>1280</v>
      </c>
      <c r="AT1182" s="50">
        <f t="shared" si="221"/>
        <v>5926.77</v>
      </c>
      <c r="AU1182" s="50"/>
      <c r="AV1182" s="50"/>
      <c r="AW1182" s="50"/>
      <c r="AX1182" s="50"/>
      <c r="AY1182" s="51"/>
    </row>
    <row r="1183" spans="44:51" ht="15">
      <c r="AR1183" s="41">
        <f t="shared" si="220"/>
        <v>4.630291666666667</v>
      </c>
      <c r="AS1183" s="42">
        <f t="shared" si="222"/>
        <v>1281</v>
      </c>
      <c r="AT1183" s="50">
        <f t="shared" si="221"/>
        <v>5931.4</v>
      </c>
      <c r="AU1183" s="50"/>
      <c r="AV1183" s="50"/>
      <c r="AW1183" s="50"/>
      <c r="AX1183" s="50"/>
      <c r="AY1183" s="51"/>
    </row>
    <row r="1184" spans="44:51" ht="15">
      <c r="AR1184" s="41">
        <f t="shared" si="220"/>
        <v>4.630291666666667</v>
      </c>
      <c r="AS1184" s="42">
        <f t="shared" si="222"/>
        <v>1282</v>
      </c>
      <c r="AT1184" s="50">
        <f t="shared" si="221"/>
        <v>5936.03</v>
      </c>
      <c r="AU1184" s="50"/>
      <c r="AV1184" s="50"/>
      <c r="AW1184" s="50"/>
      <c r="AX1184" s="50"/>
      <c r="AY1184" s="51"/>
    </row>
    <row r="1185" spans="44:51" ht="15">
      <c r="AR1185" s="41">
        <f t="shared" si="220"/>
        <v>4.630291666666667</v>
      </c>
      <c r="AS1185" s="42">
        <f t="shared" si="222"/>
        <v>1283</v>
      </c>
      <c r="AT1185" s="50">
        <f t="shared" si="221"/>
        <v>5940.66</v>
      </c>
      <c r="AU1185" s="50"/>
      <c r="AV1185" s="50"/>
      <c r="AW1185" s="50"/>
      <c r="AX1185" s="50"/>
      <c r="AY1185" s="51"/>
    </row>
    <row r="1186" spans="44:51" ht="15">
      <c r="AR1186" s="41">
        <f t="shared" si="220"/>
        <v>4.630291666666667</v>
      </c>
      <c r="AS1186" s="42">
        <f t="shared" si="222"/>
        <v>1284</v>
      </c>
      <c r="AT1186" s="50">
        <f t="shared" si="221"/>
        <v>5945.29</v>
      </c>
      <c r="AU1186" s="50"/>
      <c r="AV1186" s="50"/>
      <c r="AW1186" s="50"/>
      <c r="AX1186" s="50"/>
      <c r="AY1186" s="51"/>
    </row>
    <row r="1187" spans="44:51" ht="15">
      <c r="AR1187" s="41">
        <f t="shared" si="220"/>
        <v>4.630291666666667</v>
      </c>
      <c r="AS1187" s="42">
        <f t="shared" si="222"/>
        <v>1285</v>
      </c>
      <c r="AT1187" s="50">
        <f t="shared" si="221"/>
        <v>5949.92</v>
      </c>
      <c r="AU1187" s="50"/>
      <c r="AV1187" s="50"/>
      <c r="AW1187" s="50"/>
      <c r="AX1187" s="50"/>
      <c r="AY1187" s="51"/>
    </row>
    <row r="1188" spans="44:51" ht="15">
      <c r="AR1188" s="41">
        <f t="shared" si="220"/>
        <v>4.630291666666667</v>
      </c>
      <c r="AS1188" s="42">
        <f t="shared" si="222"/>
        <v>1286</v>
      </c>
      <c r="AT1188" s="50">
        <f t="shared" si="221"/>
        <v>5954.55</v>
      </c>
      <c r="AU1188" s="50"/>
      <c r="AV1188" s="50"/>
      <c r="AW1188" s="50"/>
      <c r="AX1188" s="50"/>
      <c r="AY1188" s="51"/>
    </row>
    <row r="1189" spans="44:51" ht="15">
      <c r="AR1189" s="41">
        <f t="shared" si="220"/>
        <v>4.630291666666667</v>
      </c>
      <c r="AS1189" s="42">
        <f t="shared" si="222"/>
        <v>1287</v>
      </c>
      <c r="AT1189" s="50">
        <f t="shared" si="221"/>
        <v>5959.18</v>
      </c>
      <c r="AU1189" s="50"/>
      <c r="AV1189" s="50"/>
      <c r="AW1189" s="50"/>
      <c r="AX1189" s="50"/>
      <c r="AY1189" s="51"/>
    </row>
    <row r="1190" spans="44:51" ht="15">
      <c r="AR1190" s="41">
        <f t="shared" si="220"/>
        <v>4.630291666666667</v>
      </c>
      <c r="AS1190" s="42">
        <f t="shared" si="222"/>
        <v>1288</v>
      </c>
      <c r="AT1190" s="50">
        <f t="shared" si="221"/>
        <v>5963.81</v>
      </c>
      <c r="AU1190" s="50"/>
      <c r="AV1190" s="50"/>
      <c r="AW1190" s="50"/>
      <c r="AX1190" s="50"/>
      <c r="AY1190" s="51"/>
    </row>
    <row r="1191" spans="44:51" ht="15">
      <c r="AR1191" s="41">
        <f t="shared" si="220"/>
        <v>4.630291666666667</v>
      </c>
      <c r="AS1191" s="42">
        <f t="shared" si="222"/>
        <v>1289</v>
      </c>
      <c r="AT1191" s="50">
        <f t="shared" si="221"/>
        <v>5968.44</v>
      </c>
      <c r="AU1191" s="50"/>
      <c r="AV1191" s="50"/>
      <c r="AW1191" s="50"/>
      <c r="AX1191" s="50"/>
      <c r="AY1191" s="51"/>
    </row>
    <row r="1192" spans="44:51" ht="15">
      <c r="AR1192" s="41">
        <f t="shared" si="220"/>
        <v>4.630291666666667</v>
      </c>
      <c r="AS1192" s="42">
        <f t="shared" si="222"/>
        <v>1290</v>
      </c>
      <c r="AT1192" s="50">
        <f t="shared" si="221"/>
        <v>5973.07</v>
      </c>
      <c r="AU1192" s="50"/>
      <c r="AV1192" s="50"/>
      <c r="AW1192" s="50"/>
      <c r="AX1192" s="50"/>
      <c r="AY1192" s="51"/>
    </row>
    <row r="1193" spans="44:51" ht="15">
      <c r="AR1193" s="41">
        <f t="shared" si="220"/>
        <v>4.630291666666667</v>
      </c>
      <c r="AS1193" s="42">
        <f t="shared" si="222"/>
        <v>1291</v>
      </c>
      <c r="AT1193" s="50">
        <f t="shared" si="221"/>
        <v>5977.7</v>
      </c>
      <c r="AU1193" s="50"/>
      <c r="AV1193" s="50"/>
      <c r="AW1193" s="50"/>
      <c r="AX1193" s="50"/>
      <c r="AY1193" s="51"/>
    </row>
    <row r="1194" spans="44:51" ht="15">
      <c r="AR1194" s="41">
        <f t="shared" si="220"/>
        <v>4.630291666666667</v>
      </c>
      <c r="AS1194" s="42">
        <f t="shared" si="222"/>
        <v>1292</v>
      </c>
      <c r="AT1194" s="50">
        <f t="shared" si="221"/>
        <v>5982.33</v>
      </c>
      <c r="AU1194" s="50"/>
      <c r="AV1194" s="50"/>
      <c r="AW1194" s="50"/>
      <c r="AX1194" s="50"/>
      <c r="AY1194" s="51"/>
    </row>
    <row r="1195" spans="44:51" ht="15">
      <c r="AR1195" s="41">
        <f t="shared" si="220"/>
        <v>4.630291666666667</v>
      </c>
      <c r="AS1195" s="42">
        <f t="shared" si="222"/>
        <v>1293</v>
      </c>
      <c r="AT1195" s="50">
        <f t="shared" si="221"/>
        <v>5986.96</v>
      </c>
      <c r="AU1195" s="50"/>
      <c r="AV1195" s="50"/>
      <c r="AW1195" s="50"/>
      <c r="AX1195" s="50"/>
      <c r="AY1195" s="51"/>
    </row>
    <row r="1196" spans="44:51" ht="15">
      <c r="AR1196" s="41">
        <f t="shared" si="220"/>
        <v>4.630291666666667</v>
      </c>
      <c r="AS1196" s="42">
        <f t="shared" si="222"/>
        <v>1294</v>
      </c>
      <c r="AT1196" s="50">
        <f t="shared" si="221"/>
        <v>5991.59</v>
      </c>
      <c r="AU1196" s="50"/>
      <c r="AV1196" s="50"/>
      <c r="AW1196" s="50"/>
      <c r="AX1196" s="50"/>
      <c r="AY1196" s="51"/>
    </row>
    <row r="1197" spans="44:51" ht="15">
      <c r="AR1197" s="41">
        <f t="shared" si="220"/>
        <v>4.630291666666667</v>
      </c>
      <c r="AS1197" s="42">
        <f t="shared" si="222"/>
        <v>1295</v>
      </c>
      <c r="AT1197" s="50">
        <f t="shared" si="221"/>
        <v>5996.22</v>
      </c>
      <c r="AU1197" s="50"/>
      <c r="AV1197" s="50"/>
      <c r="AW1197" s="50"/>
      <c r="AX1197" s="50"/>
      <c r="AY1197" s="51"/>
    </row>
    <row r="1198" spans="44:51" ht="15">
      <c r="AR1198" s="41">
        <f t="shared" si="220"/>
        <v>4.630291666666667</v>
      </c>
      <c r="AS1198" s="42">
        <f t="shared" si="222"/>
        <v>1296</v>
      </c>
      <c r="AT1198" s="50">
        <f t="shared" si="221"/>
        <v>6000.85</v>
      </c>
      <c r="AU1198" s="50"/>
      <c r="AV1198" s="50"/>
      <c r="AW1198" s="50"/>
      <c r="AX1198" s="50"/>
      <c r="AY1198" s="51"/>
    </row>
    <row r="1199" spans="44:51" ht="15">
      <c r="AR1199" s="41">
        <f t="shared" si="220"/>
        <v>4.630291666666667</v>
      </c>
      <c r="AS1199" s="42">
        <f t="shared" si="222"/>
        <v>1297</v>
      </c>
      <c r="AT1199" s="50">
        <f t="shared" si="221"/>
        <v>6005.48</v>
      </c>
      <c r="AU1199" s="50"/>
      <c r="AV1199" s="50"/>
      <c r="AW1199" s="50"/>
      <c r="AX1199" s="50"/>
      <c r="AY1199" s="51"/>
    </row>
    <row r="1200" spans="44:51" ht="15">
      <c r="AR1200" s="41">
        <f t="shared" si="220"/>
        <v>4.630291666666667</v>
      </c>
      <c r="AS1200" s="42">
        <f t="shared" si="222"/>
        <v>1298</v>
      </c>
      <c r="AT1200" s="50">
        <f t="shared" si="221"/>
        <v>6010.11</v>
      </c>
      <c r="AU1200" s="50"/>
      <c r="AV1200" s="50"/>
      <c r="AW1200" s="50"/>
      <c r="AX1200" s="50"/>
      <c r="AY1200" s="51"/>
    </row>
    <row r="1201" spans="44:51" ht="15">
      <c r="AR1201" s="41">
        <f t="shared" si="220"/>
        <v>4.630291666666667</v>
      </c>
      <c r="AS1201" s="42">
        <f t="shared" si="222"/>
        <v>1299</v>
      </c>
      <c r="AT1201" s="50">
        <f t="shared" si="221"/>
        <v>6014.74</v>
      </c>
      <c r="AU1201" s="50"/>
      <c r="AV1201" s="50"/>
      <c r="AW1201" s="50"/>
      <c r="AX1201" s="50"/>
      <c r="AY1201" s="51"/>
    </row>
    <row r="1202" spans="44:51" ht="15">
      <c r="AR1202" s="41">
        <f t="shared" si="220"/>
        <v>4.630291666666667</v>
      </c>
      <c r="AS1202" s="42">
        <f t="shared" si="222"/>
        <v>1300</v>
      </c>
      <c r="AT1202" s="50">
        <f t="shared" si="221"/>
        <v>6019.37</v>
      </c>
      <c r="AU1202" s="50"/>
      <c r="AV1202" s="50"/>
      <c r="AW1202" s="50"/>
      <c r="AX1202" s="50"/>
      <c r="AY1202" s="51"/>
    </row>
    <row r="1203" spans="44:51" ht="15">
      <c r="AR1203" s="41">
        <f t="shared" si="220"/>
        <v>4.630291666666667</v>
      </c>
      <c r="AS1203" s="42">
        <f t="shared" si="222"/>
        <v>1301</v>
      </c>
      <c r="AT1203" s="50">
        <f t="shared" si="221"/>
        <v>6024</v>
      </c>
      <c r="AU1203" s="50"/>
      <c r="AV1203" s="50"/>
      <c r="AW1203" s="50"/>
      <c r="AX1203" s="50"/>
      <c r="AY1203" s="51"/>
    </row>
    <row r="1204" spans="44:51" ht="15">
      <c r="AR1204" s="41">
        <f t="shared" si="220"/>
        <v>4.630291666666667</v>
      </c>
      <c r="AS1204" s="42">
        <f t="shared" si="222"/>
        <v>1302</v>
      </c>
      <c r="AT1204" s="50">
        <f t="shared" si="221"/>
        <v>6028.63</v>
      </c>
      <c r="AU1204" s="50"/>
      <c r="AV1204" s="50"/>
      <c r="AW1204" s="50"/>
      <c r="AX1204" s="50"/>
      <c r="AY1204" s="51"/>
    </row>
    <row r="1205" spans="44:51" ht="15">
      <c r="AR1205" s="41">
        <f t="shared" si="220"/>
        <v>4.630291666666667</v>
      </c>
      <c r="AS1205" s="42">
        <f t="shared" si="222"/>
        <v>1303</v>
      </c>
      <c r="AT1205" s="50">
        <f t="shared" si="221"/>
        <v>6033.27</v>
      </c>
      <c r="AU1205" s="50"/>
      <c r="AV1205" s="50"/>
      <c r="AW1205" s="50"/>
      <c r="AX1205" s="50"/>
      <c r="AY1205" s="51"/>
    </row>
    <row r="1206" spans="44:51" ht="15">
      <c r="AR1206" s="41">
        <f t="shared" si="220"/>
        <v>4.630291666666667</v>
      </c>
      <c r="AS1206" s="42">
        <f t="shared" si="222"/>
        <v>1304</v>
      </c>
      <c r="AT1206" s="50">
        <f t="shared" si="221"/>
        <v>6037.9</v>
      </c>
      <c r="AU1206" s="50"/>
      <c r="AV1206" s="50"/>
      <c r="AW1206" s="50"/>
      <c r="AX1206" s="50"/>
      <c r="AY1206" s="51"/>
    </row>
    <row r="1207" spans="44:51" ht="15">
      <c r="AR1207" s="41">
        <f t="shared" si="220"/>
        <v>4.630291666666667</v>
      </c>
      <c r="AS1207" s="42">
        <f t="shared" si="222"/>
        <v>1305</v>
      </c>
      <c r="AT1207" s="50">
        <f t="shared" si="221"/>
        <v>6042.53</v>
      </c>
      <c r="AU1207" s="50"/>
      <c r="AV1207" s="50"/>
      <c r="AW1207" s="50"/>
      <c r="AX1207" s="50"/>
      <c r="AY1207" s="51"/>
    </row>
    <row r="1208" spans="44:51" ht="15">
      <c r="AR1208" s="41">
        <f t="shared" si="220"/>
        <v>4.630291666666667</v>
      </c>
      <c r="AS1208" s="42">
        <f t="shared" si="222"/>
        <v>1306</v>
      </c>
      <c r="AT1208" s="50">
        <f t="shared" si="221"/>
        <v>6047.16</v>
      </c>
      <c r="AU1208" s="50"/>
      <c r="AV1208" s="50"/>
      <c r="AW1208" s="50"/>
      <c r="AX1208" s="50"/>
      <c r="AY1208" s="51"/>
    </row>
    <row r="1209" spans="44:51" ht="15">
      <c r="AR1209" s="41">
        <f t="shared" si="220"/>
        <v>4.630291666666667</v>
      </c>
      <c r="AS1209" s="42">
        <f t="shared" si="222"/>
        <v>1307</v>
      </c>
      <c r="AT1209" s="50">
        <f t="shared" si="221"/>
        <v>6051.79</v>
      </c>
      <c r="AU1209" s="50"/>
      <c r="AV1209" s="50"/>
      <c r="AW1209" s="50"/>
      <c r="AX1209" s="50"/>
      <c r="AY1209" s="51"/>
    </row>
    <row r="1210" spans="44:51" ht="15">
      <c r="AR1210" s="41">
        <f t="shared" si="220"/>
        <v>4.630291666666667</v>
      </c>
      <c r="AS1210" s="42">
        <f t="shared" si="222"/>
        <v>1308</v>
      </c>
      <c r="AT1210" s="50">
        <f t="shared" si="221"/>
        <v>6056.42</v>
      </c>
      <c r="AU1210" s="50"/>
      <c r="AV1210" s="50"/>
      <c r="AW1210" s="50"/>
      <c r="AX1210" s="50"/>
      <c r="AY1210" s="51"/>
    </row>
    <row r="1211" spans="44:51" ht="15">
      <c r="AR1211" s="41">
        <f t="shared" si="220"/>
        <v>4.630291666666667</v>
      </c>
      <c r="AS1211" s="42">
        <f t="shared" si="222"/>
        <v>1309</v>
      </c>
      <c r="AT1211" s="50">
        <f t="shared" si="221"/>
        <v>6061.05</v>
      </c>
      <c r="AU1211" s="50"/>
      <c r="AV1211" s="50"/>
      <c r="AW1211" s="50"/>
      <c r="AX1211" s="50"/>
      <c r="AY1211" s="51"/>
    </row>
    <row r="1212" spans="44:51" ht="15">
      <c r="AR1212" s="41">
        <f t="shared" si="220"/>
        <v>4.630291666666667</v>
      </c>
      <c r="AS1212" s="42">
        <f t="shared" si="222"/>
        <v>1310</v>
      </c>
      <c r="AT1212" s="50">
        <f t="shared" si="221"/>
        <v>6065.68</v>
      </c>
      <c r="AU1212" s="50"/>
      <c r="AV1212" s="50"/>
      <c r="AW1212" s="50"/>
      <c r="AX1212" s="50"/>
      <c r="AY1212" s="51"/>
    </row>
    <row r="1213" spans="44:51" ht="15">
      <c r="AR1213" s="41">
        <f t="shared" si="220"/>
        <v>4.630291666666667</v>
      </c>
      <c r="AS1213" s="42">
        <f t="shared" si="222"/>
        <v>1311</v>
      </c>
      <c r="AT1213" s="50">
        <f t="shared" si="221"/>
        <v>6070.31</v>
      </c>
      <c r="AU1213" s="50"/>
      <c r="AV1213" s="50"/>
      <c r="AW1213" s="50"/>
      <c r="AX1213" s="50"/>
      <c r="AY1213" s="51"/>
    </row>
    <row r="1214" spans="44:51" ht="15">
      <c r="AR1214" s="41">
        <f t="shared" si="220"/>
        <v>4.630291666666667</v>
      </c>
      <c r="AS1214" s="42">
        <f t="shared" si="222"/>
        <v>1312</v>
      </c>
      <c r="AT1214" s="50">
        <f t="shared" si="221"/>
        <v>6074.94</v>
      </c>
      <c r="AU1214" s="50"/>
      <c r="AV1214" s="50"/>
      <c r="AW1214" s="50"/>
      <c r="AX1214" s="50"/>
      <c r="AY1214" s="51"/>
    </row>
    <row r="1215" spans="44:51" ht="15">
      <c r="AR1215" s="41">
        <f t="shared" si="220"/>
        <v>4.630291666666667</v>
      </c>
      <c r="AS1215" s="42">
        <f t="shared" si="222"/>
        <v>1313</v>
      </c>
      <c r="AT1215" s="50">
        <f t="shared" si="221"/>
        <v>6079.57</v>
      </c>
      <c r="AU1215" s="50"/>
      <c r="AV1215" s="50"/>
      <c r="AW1215" s="50"/>
      <c r="AX1215" s="50"/>
      <c r="AY1215" s="51"/>
    </row>
    <row r="1216" spans="44:51" ht="15">
      <c r="AR1216" s="41">
        <f t="shared" si="220"/>
        <v>4.630291666666667</v>
      </c>
      <c r="AS1216" s="42">
        <f t="shared" si="222"/>
        <v>1314</v>
      </c>
      <c r="AT1216" s="50">
        <f t="shared" si="221"/>
        <v>6084.2</v>
      </c>
      <c r="AU1216" s="50"/>
      <c r="AV1216" s="50"/>
      <c r="AW1216" s="50"/>
      <c r="AX1216" s="50"/>
      <c r="AY1216" s="51"/>
    </row>
    <row r="1217" spans="44:51" ht="15">
      <c r="AR1217" s="41">
        <f t="shared" si="220"/>
        <v>4.630291666666667</v>
      </c>
      <c r="AS1217" s="42">
        <f t="shared" si="222"/>
        <v>1315</v>
      </c>
      <c r="AT1217" s="50">
        <f t="shared" si="221"/>
        <v>6088.83</v>
      </c>
      <c r="AU1217" s="50"/>
      <c r="AV1217" s="50"/>
      <c r="AW1217" s="50"/>
      <c r="AX1217" s="50"/>
      <c r="AY1217" s="51"/>
    </row>
    <row r="1218" spans="44:51" ht="15">
      <c r="AR1218" s="41">
        <f t="shared" si="220"/>
        <v>4.630291666666667</v>
      </c>
      <c r="AS1218" s="42">
        <f t="shared" si="222"/>
        <v>1316</v>
      </c>
      <c r="AT1218" s="50">
        <f t="shared" si="221"/>
        <v>6093.46</v>
      </c>
      <c r="AU1218" s="50"/>
      <c r="AV1218" s="50"/>
      <c r="AW1218" s="50"/>
      <c r="AX1218" s="50"/>
      <c r="AY1218" s="51"/>
    </row>
    <row r="1219" spans="44:51" ht="15">
      <c r="AR1219" s="41">
        <f aca="true" t="shared" si="223" ref="AR1219:AR1282">5556.35/12/100</f>
        <v>4.630291666666667</v>
      </c>
      <c r="AS1219" s="42">
        <f t="shared" si="222"/>
        <v>1317</v>
      </c>
      <c r="AT1219" s="50">
        <f aca="true" t="shared" si="224" ref="AT1219:AT1282">ROUNDDOWN(AS1219*AR1219,2)</f>
        <v>6098.09</v>
      </c>
      <c r="AU1219" s="50"/>
      <c r="AV1219" s="50"/>
      <c r="AW1219" s="50"/>
      <c r="AX1219" s="50"/>
      <c r="AY1219" s="51"/>
    </row>
    <row r="1220" spans="44:51" ht="15">
      <c r="AR1220" s="41">
        <f t="shared" si="223"/>
        <v>4.630291666666667</v>
      </c>
      <c r="AS1220" s="42">
        <f aca="true" t="shared" si="225" ref="AS1220:AS1283">AS1219+1</f>
        <v>1318</v>
      </c>
      <c r="AT1220" s="50">
        <f t="shared" si="224"/>
        <v>6102.72</v>
      </c>
      <c r="AU1220" s="50"/>
      <c r="AV1220" s="50"/>
      <c r="AW1220" s="50"/>
      <c r="AX1220" s="50"/>
      <c r="AY1220" s="51"/>
    </row>
    <row r="1221" spans="44:51" ht="15">
      <c r="AR1221" s="41">
        <f t="shared" si="223"/>
        <v>4.630291666666667</v>
      </c>
      <c r="AS1221" s="42">
        <f t="shared" si="225"/>
        <v>1319</v>
      </c>
      <c r="AT1221" s="50">
        <f t="shared" si="224"/>
        <v>6107.35</v>
      </c>
      <c r="AU1221" s="50"/>
      <c r="AV1221" s="50"/>
      <c r="AW1221" s="50"/>
      <c r="AX1221" s="50"/>
      <c r="AY1221" s="51"/>
    </row>
    <row r="1222" spans="44:51" ht="15">
      <c r="AR1222" s="41">
        <f t="shared" si="223"/>
        <v>4.630291666666667</v>
      </c>
      <c r="AS1222" s="42">
        <f t="shared" si="225"/>
        <v>1320</v>
      </c>
      <c r="AT1222" s="50">
        <f t="shared" si="224"/>
        <v>6111.98</v>
      </c>
      <c r="AU1222" s="50"/>
      <c r="AV1222" s="50"/>
      <c r="AW1222" s="50"/>
      <c r="AX1222" s="50"/>
      <c r="AY1222" s="51"/>
    </row>
    <row r="1223" spans="44:51" ht="15">
      <c r="AR1223" s="41">
        <f t="shared" si="223"/>
        <v>4.630291666666667</v>
      </c>
      <c r="AS1223" s="42">
        <f t="shared" si="225"/>
        <v>1321</v>
      </c>
      <c r="AT1223" s="50">
        <f t="shared" si="224"/>
        <v>6116.61</v>
      </c>
      <c r="AU1223" s="50"/>
      <c r="AV1223" s="50"/>
      <c r="AW1223" s="50"/>
      <c r="AX1223" s="50"/>
      <c r="AY1223" s="51"/>
    </row>
    <row r="1224" spans="44:51" ht="15">
      <c r="AR1224" s="41">
        <f t="shared" si="223"/>
        <v>4.630291666666667</v>
      </c>
      <c r="AS1224" s="42">
        <f t="shared" si="225"/>
        <v>1322</v>
      </c>
      <c r="AT1224" s="50">
        <f t="shared" si="224"/>
        <v>6121.24</v>
      </c>
      <c r="AU1224" s="50"/>
      <c r="AV1224" s="50"/>
      <c r="AW1224" s="50"/>
      <c r="AX1224" s="50"/>
      <c r="AY1224" s="51"/>
    </row>
    <row r="1225" spans="44:51" ht="15">
      <c r="AR1225" s="41">
        <f t="shared" si="223"/>
        <v>4.630291666666667</v>
      </c>
      <c r="AS1225" s="42">
        <f t="shared" si="225"/>
        <v>1323</v>
      </c>
      <c r="AT1225" s="50">
        <f t="shared" si="224"/>
        <v>6125.87</v>
      </c>
      <c r="AU1225" s="50"/>
      <c r="AV1225" s="50"/>
      <c r="AW1225" s="50"/>
      <c r="AX1225" s="50"/>
      <c r="AY1225" s="51"/>
    </row>
    <row r="1226" spans="44:51" ht="15">
      <c r="AR1226" s="41">
        <f t="shared" si="223"/>
        <v>4.630291666666667</v>
      </c>
      <c r="AS1226" s="42">
        <f t="shared" si="225"/>
        <v>1324</v>
      </c>
      <c r="AT1226" s="50">
        <f t="shared" si="224"/>
        <v>6130.5</v>
      </c>
      <c r="AU1226" s="50"/>
      <c r="AV1226" s="50"/>
      <c r="AW1226" s="50"/>
      <c r="AX1226" s="50"/>
      <c r="AY1226" s="51"/>
    </row>
    <row r="1227" spans="44:51" ht="15">
      <c r="AR1227" s="41">
        <f t="shared" si="223"/>
        <v>4.630291666666667</v>
      </c>
      <c r="AS1227" s="42">
        <f t="shared" si="225"/>
        <v>1325</v>
      </c>
      <c r="AT1227" s="50">
        <f t="shared" si="224"/>
        <v>6135.13</v>
      </c>
      <c r="AU1227" s="50"/>
      <c r="AV1227" s="50"/>
      <c r="AW1227" s="50"/>
      <c r="AX1227" s="50"/>
      <c r="AY1227" s="51"/>
    </row>
    <row r="1228" spans="44:51" ht="15">
      <c r="AR1228" s="41">
        <f t="shared" si="223"/>
        <v>4.630291666666667</v>
      </c>
      <c r="AS1228" s="42">
        <f t="shared" si="225"/>
        <v>1326</v>
      </c>
      <c r="AT1228" s="50">
        <f t="shared" si="224"/>
        <v>6139.76</v>
      </c>
      <c r="AU1228" s="50"/>
      <c r="AV1228" s="50"/>
      <c r="AW1228" s="50"/>
      <c r="AX1228" s="50"/>
      <c r="AY1228" s="51"/>
    </row>
    <row r="1229" spans="44:51" ht="15">
      <c r="AR1229" s="41">
        <f t="shared" si="223"/>
        <v>4.630291666666667</v>
      </c>
      <c r="AS1229" s="42">
        <f t="shared" si="225"/>
        <v>1327</v>
      </c>
      <c r="AT1229" s="50">
        <f t="shared" si="224"/>
        <v>6144.39</v>
      </c>
      <c r="AU1229" s="50"/>
      <c r="AV1229" s="50"/>
      <c r="AW1229" s="50"/>
      <c r="AX1229" s="50"/>
      <c r="AY1229" s="51"/>
    </row>
    <row r="1230" spans="44:51" ht="15">
      <c r="AR1230" s="41">
        <f t="shared" si="223"/>
        <v>4.630291666666667</v>
      </c>
      <c r="AS1230" s="42">
        <f t="shared" si="225"/>
        <v>1328</v>
      </c>
      <c r="AT1230" s="50">
        <f t="shared" si="224"/>
        <v>6149.02</v>
      </c>
      <c r="AU1230" s="50"/>
      <c r="AV1230" s="50"/>
      <c r="AW1230" s="50"/>
      <c r="AX1230" s="50"/>
      <c r="AY1230" s="51"/>
    </row>
    <row r="1231" spans="44:51" ht="15">
      <c r="AR1231" s="41">
        <f t="shared" si="223"/>
        <v>4.630291666666667</v>
      </c>
      <c r="AS1231" s="42">
        <f t="shared" si="225"/>
        <v>1329</v>
      </c>
      <c r="AT1231" s="50">
        <f t="shared" si="224"/>
        <v>6153.65</v>
      </c>
      <c r="AU1231" s="50"/>
      <c r="AV1231" s="50"/>
      <c r="AW1231" s="50"/>
      <c r="AX1231" s="50"/>
      <c r="AY1231" s="51"/>
    </row>
    <row r="1232" spans="44:51" ht="15">
      <c r="AR1232" s="41">
        <f t="shared" si="223"/>
        <v>4.630291666666667</v>
      </c>
      <c r="AS1232" s="42">
        <f t="shared" si="225"/>
        <v>1330</v>
      </c>
      <c r="AT1232" s="50">
        <f t="shared" si="224"/>
        <v>6158.28</v>
      </c>
      <c r="AU1232" s="50"/>
      <c r="AV1232" s="50"/>
      <c r="AW1232" s="50"/>
      <c r="AX1232" s="50"/>
      <c r="AY1232" s="51"/>
    </row>
    <row r="1233" spans="44:51" ht="15">
      <c r="AR1233" s="41">
        <f t="shared" si="223"/>
        <v>4.630291666666667</v>
      </c>
      <c r="AS1233" s="42">
        <f t="shared" si="225"/>
        <v>1331</v>
      </c>
      <c r="AT1233" s="50">
        <f t="shared" si="224"/>
        <v>6162.91</v>
      </c>
      <c r="AU1233" s="50"/>
      <c r="AV1233" s="50"/>
      <c r="AW1233" s="50"/>
      <c r="AX1233" s="50"/>
      <c r="AY1233" s="51"/>
    </row>
    <row r="1234" spans="44:51" ht="15">
      <c r="AR1234" s="41">
        <f t="shared" si="223"/>
        <v>4.630291666666667</v>
      </c>
      <c r="AS1234" s="42">
        <f t="shared" si="225"/>
        <v>1332</v>
      </c>
      <c r="AT1234" s="50">
        <f t="shared" si="224"/>
        <v>6167.54</v>
      </c>
      <c r="AU1234" s="50"/>
      <c r="AV1234" s="50"/>
      <c r="AW1234" s="50"/>
      <c r="AX1234" s="50"/>
      <c r="AY1234" s="51"/>
    </row>
    <row r="1235" spans="44:51" ht="15">
      <c r="AR1235" s="41">
        <f t="shared" si="223"/>
        <v>4.630291666666667</v>
      </c>
      <c r="AS1235" s="42">
        <f t="shared" si="225"/>
        <v>1333</v>
      </c>
      <c r="AT1235" s="50">
        <f t="shared" si="224"/>
        <v>6172.17</v>
      </c>
      <c r="AU1235" s="50"/>
      <c r="AV1235" s="50"/>
      <c r="AW1235" s="50"/>
      <c r="AX1235" s="50"/>
      <c r="AY1235" s="51"/>
    </row>
    <row r="1236" spans="44:51" ht="15">
      <c r="AR1236" s="41">
        <f t="shared" si="223"/>
        <v>4.630291666666667</v>
      </c>
      <c r="AS1236" s="42">
        <f t="shared" si="225"/>
        <v>1334</v>
      </c>
      <c r="AT1236" s="50">
        <f t="shared" si="224"/>
        <v>6176.8</v>
      </c>
      <c r="AU1236" s="50"/>
      <c r="AV1236" s="50"/>
      <c r="AW1236" s="50"/>
      <c r="AX1236" s="50"/>
      <c r="AY1236" s="51"/>
    </row>
    <row r="1237" spans="44:51" ht="15">
      <c r="AR1237" s="41">
        <f t="shared" si="223"/>
        <v>4.630291666666667</v>
      </c>
      <c r="AS1237" s="42">
        <f t="shared" si="225"/>
        <v>1335</v>
      </c>
      <c r="AT1237" s="50">
        <f t="shared" si="224"/>
        <v>6181.43</v>
      </c>
      <c r="AU1237" s="50"/>
      <c r="AV1237" s="50"/>
      <c r="AW1237" s="50"/>
      <c r="AX1237" s="50"/>
      <c r="AY1237" s="51"/>
    </row>
    <row r="1238" spans="44:51" ht="15">
      <c r="AR1238" s="41">
        <f t="shared" si="223"/>
        <v>4.630291666666667</v>
      </c>
      <c r="AS1238" s="42">
        <f t="shared" si="225"/>
        <v>1336</v>
      </c>
      <c r="AT1238" s="50">
        <f t="shared" si="224"/>
        <v>6186.06</v>
      </c>
      <c r="AU1238" s="50"/>
      <c r="AV1238" s="50"/>
      <c r="AW1238" s="50"/>
      <c r="AX1238" s="50"/>
      <c r="AY1238" s="51"/>
    </row>
    <row r="1239" spans="44:51" ht="15">
      <c r="AR1239" s="41">
        <f t="shared" si="223"/>
        <v>4.630291666666667</v>
      </c>
      <c r="AS1239" s="42">
        <f t="shared" si="225"/>
        <v>1337</v>
      </c>
      <c r="AT1239" s="50">
        <f t="shared" si="224"/>
        <v>6190.69</v>
      </c>
      <c r="AU1239" s="50"/>
      <c r="AV1239" s="50"/>
      <c r="AW1239" s="50"/>
      <c r="AX1239" s="50"/>
      <c r="AY1239" s="51"/>
    </row>
    <row r="1240" spans="44:51" ht="15">
      <c r="AR1240" s="41">
        <f t="shared" si="223"/>
        <v>4.630291666666667</v>
      </c>
      <c r="AS1240" s="42">
        <f t="shared" si="225"/>
        <v>1338</v>
      </c>
      <c r="AT1240" s="50">
        <f t="shared" si="224"/>
        <v>6195.33</v>
      </c>
      <c r="AU1240" s="50"/>
      <c r="AV1240" s="50"/>
      <c r="AW1240" s="50"/>
      <c r="AX1240" s="50"/>
      <c r="AY1240" s="51"/>
    </row>
    <row r="1241" spans="44:51" ht="15">
      <c r="AR1241" s="41">
        <f t="shared" si="223"/>
        <v>4.630291666666667</v>
      </c>
      <c r="AS1241" s="42">
        <f t="shared" si="225"/>
        <v>1339</v>
      </c>
      <c r="AT1241" s="50">
        <f t="shared" si="224"/>
        <v>6199.96</v>
      </c>
      <c r="AU1241" s="50"/>
      <c r="AV1241" s="50"/>
      <c r="AW1241" s="50"/>
      <c r="AX1241" s="50"/>
      <c r="AY1241" s="51"/>
    </row>
    <row r="1242" spans="44:51" ht="15">
      <c r="AR1242" s="41">
        <f t="shared" si="223"/>
        <v>4.630291666666667</v>
      </c>
      <c r="AS1242" s="42">
        <f t="shared" si="225"/>
        <v>1340</v>
      </c>
      <c r="AT1242" s="50">
        <f t="shared" si="224"/>
        <v>6204.59</v>
      </c>
      <c r="AU1242" s="50"/>
      <c r="AV1242" s="50"/>
      <c r="AW1242" s="50"/>
      <c r="AX1242" s="50"/>
      <c r="AY1242" s="51"/>
    </row>
    <row r="1243" spans="44:51" ht="15">
      <c r="AR1243" s="41">
        <f t="shared" si="223"/>
        <v>4.630291666666667</v>
      </c>
      <c r="AS1243" s="42">
        <f t="shared" si="225"/>
        <v>1341</v>
      </c>
      <c r="AT1243" s="50">
        <f t="shared" si="224"/>
        <v>6209.22</v>
      </c>
      <c r="AU1243" s="50"/>
      <c r="AV1243" s="50"/>
      <c r="AW1243" s="50"/>
      <c r="AX1243" s="50"/>
      <c r="AY1243" s="51"/>
    </row>
    <row r="1244" spans="44:51" ht="15">
      <c r="AR1244" s="41">
        <f t="shared" si="223"/>
        <v>4.630291666666667</v>
      </c>
      <c r="AS1244" s="42">
        <f t="shared" si="225"/>
        <v>1342</v>
      </c>
      <c r="AT1244" s="50">
        <f t="shared" si="224"/>
        <v>6213.85</v>
      </c>
      <c r="AU1244" s="50"/>
      <c r="AV1244" s="50"/>
      <c r="AW1244" s="50"/>
      <c r="AX1244" s="50"/>
      <c r="AY1244" s="51"/>
    </row>
    <row r="1245" spans="44:51" ht="15">
      <c r="AR1245" s="41">
        <f t="shared" si="223"/>
        <v>4.630291666666667</v>
      </c>
      <c r="AS1245" s="42">
        <f t="shared" si="225"/>
        <v>1343</v>
      </c>
      <c r="AT1245" s="50">
        <f t="shared" si="224"/>
        <v>6218.48</v>
      </c>
      <c r="AU1245" s="50"/>
      <c r="AV1245" s="50"/>
      <c r="AW1245" s="50"/>
      <c r="AX1245" s="50"/>
      <c r="AY1245" s="51"/>
    </row>
    <row r="1246" spans="44:51" ht="15">
      <c r="AR1246" s="41">
        <f t="shared" si="223"/>
        <v>4.630291666666667</v>
      </c>
      <c r="AS1246" s="42">
        <f t="shared" si="225"/>
        <v>1344</v>
      </c>
      <c r="AT1246" s="50">
        <f t="shared" si="224"/>
        <v>6223.11</v>
      </c>
      <c r="AU1246" s="50"/>
      <c r="AV1246" s="50"/>
      <c r="AW1246" s="50"/>
      <c r="AX1246" s="50"/>
      <c r="AY1246" s="51"/>
    </row>
    <row r="1247" spans="44:51" ht="15">
      <c r="AR1247" s="41">
        <f t="shared" si="223"/>
        <v>4.630291666666667</v>
      </c>
      <c r="AS1247" s="42">
        <f t="shared" si="225"/>
        <v>1345</v>
      </c>
      <c r="AT1247" s="50">
        <f t="shared" si="224"/>
        <v>6227.74</v>
      </c>
      <c r="AU1247" s="50"/>
      <c r="AV1247" s="50"/>
      <c r="AW1247" s="50"/>
      <c r="AX1247" s="50"/>
      <c r="AY1247" s="51"/>
    </row>
    <row r="1248" spans="44:51" ht="15">
      <c r="AR1248" s="41">
        <f t="shared" si="223"/>
        <v>4.630291666666667</v>
      </c>
      <c r="AS1248" s="42">
        <f t="shared" si="225"/>
        <v>1346</v>
      </c>
      <c r="AT1248" s="50">
        <f t="shared" si="224"/>
        <v>6232.37</v>
      </c>
      <c r="AU1248" s="50"/>
      <c r="AV1248" s="50"/>
      <c r="AW1248" s="50"/>
      <c r="AX1248" s="50"/>
      <c r="AY1248" s="51"/>
    </row>
    <row r="1249" spans="44:51" ht="15">
      <c r="AR1249" s="41">
        <f t="shared" si="223"/>
        <v>4.630291666666667</v>
      </c>
      <c r="AS1249" s="42">
        <f t="shared" si="225"/>
        <v>1347</v>
      </c>
      <c r="AT1249" s="50">
        <f t="shared" si="224"/>
        <v>6237</v>
      </c>
      <c r="AU1249" s="50"/>
      <c r="AV1249" s="50"/>
      <c r="AW1249" s="50"/>
      <c r="AX1249" s="50"/>
      <c r="AY1249" s="51"/>
    </row>
    <row r="1250" spans="44:51" ht="15">
      <c r="AR1250" s="41">
        <f t="shared" si="223"/>
        <v>4.630291666666667</v>
      </c>
      <c r="AS1250" s="42">
        <f t="shared" si="225"/>
        <v>1348</v>
      </c>
      <c r="AT1250" s="50">
        <f t="shared" si="224"/>
        <v>6241.63</v>
      </c>
      <c r="AU1250" s="50"/>
      <c r="AV1250" s="50"/>
      <c r="AW1250" s="50"/>
      <c r="AX1250" s="50"/>
      <c r="AY1250" s="51"/>
    </row>
    <row r="1251" spans="44:51" ht="15">
      <c r="AR1251" s="41">
        <f t="shared" si="223"/>
        <v>4.630291666666667</v>
      </c>
      <c r="AS1251" s="42">
        <f t="shared" si="225"/>
        <v>1349</v>
      </c>
      <c r="AT1251" s="50">
        <f t="shared" si="224"/>
        <v>6246.26</v>
      </c>
      <c r="AU1251" s="50"/>
      <c r="AV1251" s="50"/>
      <c r="AW1251" s="50"/>
      <c r="AX1251" s="50"/>
      <c r="AY1251" s="51"/>
    </row>
    <row r="1252" spans="44:51" ht="15">
      <c r="AR1252" s="41">
        <f t="shared" si="223"/>
        <v>4.630291666666667</v>
      </c>
      <c r="AS1252" s="42">
        <f t="shared" si="225"/>
        <v>1350</v>
      </c>
      <c r="AT1252" s="50">
        <f t="shared" si="224"/>
        <v>6250.89</v>
      </c>
      <c r="AU1252" s="50"/>
      <c r="AV1252" s="50"/>
      <c r="AW1252" s="50"/>
      <c r="AX1252" s="50"/>
      <c r="AY1252" s="51"/>
    </row>
    <row r="1253" spans="44:51" ht="15">
      <c r="AR1253" s="41">
        <f t="shared" si="223"/>
        <v>4.630291666666667</v>
      </c>
      <c r="AS1253" s="42">
        <f t="shared" si="225"/>
        <v>1351</v>
      </c>
      <c r="AT1253" s="50">
        <f t="shared" si="224"/>
        <v>6255.52</v>
      </c>
      <c r="AU1253" s="50"/>
      <c r="AV1253" s="50"/>
      <c r="AW1253" s="50"/>
      <c r="AX1253" s="50"/>
      <c r="AY1253" s="51"/>
    </row>
    <row r="1254" spans="44:51" ht="15">
      <c r="AR1254" s="41">
        <f t="shared" si="223"/>
        <v>4.630291666666667</v>
      </c>
      <c r="AS1254" s="42">
        <f t="shared" si="225"/>
        <v>1352</v>
      </c>
      <c r="AT1254" s="50">
        <f t="shared" si="224"/>
        <v>6260.15</v>
      </c>
      <c r="AU1254" s="50"/>
      <c r="AV1254" s="50"/>
      <c r="AW1254" s="50"/>
      <c r="AX1254" s="50"/>
      <c r="AY1254" s="51"/>
    </row>
    <row r="1255" spans="44:51" ht="15">
      <c r="AR1255" s="41">
        <f t="shared" si="223"/>
        <v>4.630291666666667</v>
      </c>
      <c r="AS1255" s="42">
        <f t="shared" si="225"/>
        <v>1353</v>
      </c>
      <c r="AT1255" s="50">
        <f t="shared" si="224"/>
        <v>6264.78</v>
      </c>
      <c r="AU1255" s="50"/>
      <c r="AV1255" s="50"/>
      <c r="AW1255" s="50"/>
      <c r="AX1255" s="50"/>
      <c r="AY1255" s="51"/>
    </row>
    <row r="1256" spans="44:51" ht="15">
      <c r="AR1256" s="41">
        <f t="shared" si="223"/>
        <v>4.630291666666667</v>
      </c>
      <c r="AS1256" s="42">
        <f t="shared" si="225"/>
        <v>1354</v>
      </c>
      <c r="AT1256" s="50">
        <f t="shared" si="224"/>
        <v>6269.41</v>
      </c>
      <c r="AU1256" s="50"/>
      <c r="AV1256" s="50"/>
      <c r="AW1256" s="50"/>
      <c r="AX1256" s="50"/>
      <c r="AY1256" s="51"/>
    </row>
    <row r="1257" spans="44:51" ht="15">
      <c r="AR1257" s="41">
        <f t="shared" si="223"/>
        <v>4.630291666666667</v>
      </c>
      <c r="AS1257" s="42">
        <f t="shared" si="225"/>
        <v>1355</v>
      </c>
      <c r="AT1257" s="50">
        <f t="shared" si="224"/>
        <v>6274.04</v>
      </c>
      <c r="AU1257" s="50"/>
      <c r="AV1257" s="50"/>
      <c r="AW1257" s="50"/>
      <c r="AX1257" s="50"/>
      <c r="AY1257" s="51"/>
    </row>
    <row r="1258" spans="44:51" ht="15">
      <c r="AR1258" s="41">
        <f t="shared" si="223"/>
        <v>4.630291666666667</v>
      </c>
      <c r="AS1258" s="42">
        <f t="shared" si="225"/>
        <v>1356</v>
      </c>
      <c r="AT1258" s="50">
        <f t="shared" si="224"/>
        <v>6278.67</v>
      </c>
      <c r="AU1258" s="50"/>
      <c r="AV1258" s="50"/>
      <c r="AW1258" s="50"/>
      <c r="AX1258" s="50"/>
      <c r="AY1258" s="51"/>
    </row>
    <row r="1259" spans="44:51" ht="15">
      <c r="AR1259" s="41">
        <f t="shared" si="223"/>
        <v>4.630291666666667</v>
      </c>
      <c r="AS1259" s="42">
        <f t="shared" si="225"/>
        <v>1357</v>
      </c>
      <c r="AT1259" s="50">
        <f t="shared" si="224"/>
        <v>6283.3</v>
      </c>
      <c r="AU1259" s="50"/>
      <c r="AV1259" s="50"/>
      <c r="AW1259" s="50"/>
      <c r="AX1259" s="50"/>
      <c r="AY1259" s="51"/>
    </row>
    <row r="1260" spans="44:51" ht="15">
      <c r="AR1260" s="41">
        <f t="shared" si="223"/>
        <v>4.630291666666667</v>
      </c>
      <c r="AS1260" s="42">
        <f t="shared" si="225"/>
        <v>1358</v>
      </c>
      <c r="AT1260" s="50">
        <f t="shared" si="224"/>
        <v>6287.93</v>
      </c>
      <c r="AU1260" s="50"/>
      <c r="AV1260" s="50"/>
      <c r="AW1260" s="50"/>
      <c r="AX1260" s="50"/>
      <c r="AY1260" s="51"/>
    </row>
    <row r="1261" spans="44:51" ht="15">
      <c r="AR1261" s="41">
        <f t="shared" si="223"/>
        <v>4.630291666666667</v>
      </c>
      <c r="AS1261" s="42">
        <f t="shared" si="225"/>
        <v>1359</v>
      </c>
      <c r="AT1261" s="50">
        <f t="shared" si="224"/>
        <v>6292.56</v>
      </c>
      <c r="AU1261" s="50"/>
      <c r="AV1261" s="50"/>
      <c r="AW1261" s="50"/>
      <c r="AX1261" s="50"/>
      <c r="AY1261" s="51"/>
    </row>
    <row r="1262" spans="44:51" ht="15">
      <c r="AR1262" s="41">
        <f t="shared" si="223"/>
        <v>4.630291666666667</v>
      </c>
      <c r="AS1262" s="42">
        <f t="shared" si="225"/>
        <v>1360</v>
      </c>
      <c r="AT1262" s="50">
        <f t="shared" si="224"/>
        <v>6297.19</v>
      </c>
      <c r="AU1262" s="50"/>
      <c r="AV1262" s="50"/>
      <c r="AW1262" s="50"/>
      <c r="AX1262" s="50"/>
      <c r="AY1262" s="51"/>
    </row>
    <row r="1263" spans="44:51" ht="15">
      <c r="AR1263" s="41">
        <f t="shared" si="223"/>
        <v>4.630291666666667</v>
      </c>
      <c r="AS1263" s="42">
        <f t="shared" si="225"/>
        <v>1361</v>
      </c>
      <c r="AT1263" s="50">
        <f t="shared" si="224"/>
        <v>6301.82</v>
      </c>
      <c r="AU1263" s="50"/>
      <c r="AV1263" s="50"/>
      <c r="AW1263" s="50"/>
      <c r="AX1263" s="50"/>
      <c r="AY1263" s="51"/>
    </row>
    <row r="1264" spans="44:51" ht="15">
      <c r="AR1264" s="41">
        <f t="shared" si="223"/>
        <v>4.630291666666667</v>
      </c>
      <c r="AS1264" s="42">
        <f t="shared" si="225"/>
        <v>1362</v>
      </c>
      <c r="AT1264" s="50">
        <f t="shared" si="224"/>
        <v>6306.45</v>
      </c>
      <c r="AU1264" s="50"/>
      <c r="AV1264" s="50"/>
      <c r="AW1264" s="50"/>
      <c r="AX1264" s="50"/>
      <c r="AY1264" s="51"/>
    </row>
    <row r="1265" spans="44:51" ht="15">
      <c r="AR1265" s="41">
        <f t="shared" si="223"/>
        <v>4.630291666666667</v>
      </c>
      <c r="AS1265" s="42">
        <f t="shared" si="225"/>
        <v>1363</v>
      </c>
      <c r="AT1265" s="50">
        <f t="shared" si="224"/>
        <v>6311.08</v>
      </c>
      <c r="AU1265" s="50"/>
      <c r="AV1265" s="50"/>
      <c r="AW1265" s="50"/>
      <c r="AX1265" s="50"/>
      <c r="AY1265" s="51"/>
    </row>
    <row r="1266" spans="44:51" ht="15">
      <c r="AR1266" s="41">
        <f t="shared" si="223"/>
        <v>4.630291666666667</v>
      </c>
      <c r="AS1266" s="42">
        <f t="shared" si="225"/>
        <v>1364</v>
      </c>
      <c r="AT1266" s="50">
        <f t="shared" si="224"/>
        <v>6315.71</v>
      </c>
      <c r="AU1266" s="50"/>
      <c r="AV1266" s="50"/>
      <c r="AW1266" s="50"/>
      <c r="AX1266" s="50"/>
      <c r="AY1266" s="51"/>
    </row>
    <row r="1267" spans="44:51" ht="15">
      <c r="AR1267" s="41">
        <f t="shared" si="223"/>
        <v>4.630291666666667</v>
      </c>
      <c r="AS1267" s="42">
        <f t="shared" si="225"/>
        <v>1365</v>
      </c>
      <c r="AT1267" s="50">
        <f t="shared" si="224"/>
        <v>6320.34</v>
      </c>
      <c r="AU1267" s="50"/>
      <c r="AV1267" s="50"/>
      <c r="AW1267" s="50"/>
      <c r="AX1267" s="50"/>
      <c r="AY1267" s="51"/>
    </row>
    <row r="1268" spans="44:51" ht="15">
      <c r="AR1268" s="41">
        <f t="shared" si="223"/>
        <v>4.630291666666667</v>
      </c>
      <c r="AS1268" s="42">
        <f t="shared" si="225"/>
        <v>1366</v>
      </c>
      <c r="AT1268" s="50">
        <f t="shared" si="224"/>
        <v>6324.97</v>
      </c>
      <c r="AU1268" s="50"/>
      <c r="AV1268" s="50"/>
      <c r="AW1268" s="50"/>
      <c r="AX1268" s="50"/>
      <c r="AY1268" s="51"/>
    </row>
    <row r="1269" spans="44:51" ht="15">
      <c r="AR1269" s="41">
        <f t="shared" si="223"/>
        <v>4.630291666666667</v>
      </c>
      <c r="AS1269" s="42">
        <f t="shared" si="225"/>
        <v>1367</v>
      </c>
      <c r="AT1269" s="50">
        <f t="shared" si="224"/>
        <v>6329.6</v>
      </c>
      <c r="AU1269" s="50"/>
      <c r="AV1269" s="50"/>
      <c r="AW1269" s="50"/>
      <c r="AX1269" s="50"/>
      <c r="AY1269" s="51"/>
    </row>
    <row r="1270" spans="44:51" ht="15">
      <c r="AR1270" s="41">
        <f t="shared" si="223"/>
        <v>4.630291666666667</v>
      </c>
      <c r="AS1270" s="42">
        <f t="shared" si="225"/>
        <v>1368</v>
      </c>
      <c r="AT1270" s="50">
        <f t="shared" si="224"/>
        <v>6334.23</v>
      </c>
      <c r="AU1270" s="50"/>
      <c r="AV1270" s="50"/>
      <c r="AW1270" s="50"/>
      <c r="AX1270" s="50"/>
      <c r="AY1270" s="51"/>
    </row>
    <row r="1271" spans="44:51" ht="15">
      <c r="AR1271" s="41">
        <f t="shared" si="223"/>
        <v>4.630291666666667</v>
      </c>
      <c r="AS1271" s="42">
        <f t="shared" si="225"/>
        <v>1369</v>
      </c>
      <c r="AT1271" s="50">
        <f t="shared" si="224"/>
        <v>6338.86</v>
      </c>
      <c r="AU1271" s="50"/>
      <c r="AV1271" s="50"/>
      <c r="AW1271" s="50"/>
      <c r="AX1271" s="50"/>
      <c r="AY1271" s="51"/>
    </row>
    <row r="1272" spans="44:51" ht="15">
      <c r="AR1272" s="41">
        <f t="shared" si="223"/>
        <v>4.630291666666667</v>
      </c>
      <c r="AS1272" s="42">
        <f t="shared" si="225"/>
        <v>1370</v>
      </c>
      <c r="AT1272" s="50">
        <f t="shared" si="224"/>
        <v>6343.49</v>
      </c>
      <c r="AU1272" s="50"/>
      <c r="AV1272" s="50"/>
      <c r="AW1272" s="50"/>
      <c r="AX1272" s="50"/>
      <c r="AY1272" s="51"/>
    </row>
    <row r="1273" spans="44:51" ht="15">
      <c r="AR1273" s="41">
        <f t="shared" si="223"/>
        <v>4.630291666666667</v>
      </c>
      <c r="AS1273" s="42">
        <f t="shared" si="225"/>
        <v>1371</v>
      </c>
      <c r="AT1273" s="50">
        <f t="shared" si="224"/>
        <v>6348.12</v>
      </c>
      <c r="AU1273" s="50"/>
      <c r="AV1273" s="50"/>
      <c r="AW1273" s="50"/>
      <c r="AX1273" s="50"/>
      <c r="AY1273" s="51"/>
    </row>
    <row r="1274" spans="44:51" ht="15">
      <c r="AR1274" s="41">
        <f t="shared" si="223"/>
        <v>4.630291666666667</v>
      </c>
      <c r="AS1274" s="42">
        <f t="shared" si="225"/>
        <v>1372</v>
      </c>
      <c r="AT1274" s="50">
        <f t="shared" si="224"/>
        <v>6352.76</v>
      </c>
      <c r="AU1274" s="50"/>
      <c r="AV1274" s="50"/>
      <c r="AW1274" s="50"/>
      <c r="AX1274" s="50"/>
      <c r="AY1274" s="51"/>
    </row>
    <row r="1275" spans="44:51" ht="15">
      <c r="AR1275" s="41">
        <f t="shared" si="223"/>
        <v>4.630291666666667</v>
      </c>
      <c r="AS1275" s="42">
        <f t="shared" si="225"/>
        <v>1373</v>
      </c>
      <c r="AT1275" s="50">
        <f t="shared" si="224"/>
        <v>6357.39</v>
      </c>
      <c r="AU1275" s="50"/>
      <c r="AV1275" s="50"/>
      <c r="AW1275" s="50"/>
      <c r="AX1275" s="50"/>
      <c r="AY1275" s="51"/>
    </row>
    <row r="1276" spans="44:51" ht="15">
      <c r="AR1276" s="41">
        <f t="shared" si="223"/>
        <v>4.630291666666667</v>
      </c>
      <c r="AS1276" s="42">
        <f t="shared" si="225"/>
        <v>1374</v>
      </c>
      <c r="AT1276" s="50">
        <f t="shared" si="224"/>
        <v>6362.02</v>
      </c>
      <c r="AU1276" s="50"/>
      <c r="AV1276" s="50"/>
      <c r="AW1276" s="50"/>
      <c r="AX1276" s="50"/>
      <c r="AY1276" s="51"/>
    </row>
    <row r="1277" spans="44:51" ht="15">
      <c r="AR1277" s="41">
        <f t="shared" si="223"/>
        <v>4.630291666666667</v>
      </c>
      <c r="AS1277" s="42">
        <f t="shared" si="225"/>
        <v>1375</v>
      </c>
      <c r="AT1277" s="50">
        <f t="shared" si="224"/>
        <v>6366.65</v>
      </c>
      <c r="AU1277" s="50"/>
      <c r="AV1277" s="50"/>
      <c r="AW1277" s="50"/>
      <c r="AX1277" s="50"/>
      <c r="AY1277" s="51"/>
    </row>
    <row r="1278" spans="44:51" ht="15">
      <c r="AR1278" s="41">
        <f t="shared" si="223"/>
        <v>4.630291666666667</v>
      </c>
      <c r="AS1278" s="42">
        <f t="shared" si="225"/>
        <v>1376</v>
      </c>
      <c r="AT1278" s="50">
        <f t="shared" si="224"/>
        <v>6371.28</v>
      </c>
      <c r="AU1278" s="50"/>
      <c r="AV1278" s="50"/>
      <c r="AW1278" s="50"/>
      <c r="AX1278" s="50"/>
      <c r="AY1278" s="51"/>
    </row>
    <row r="1279" spans="44:51" ht="15">
      <c r="AR1279" s="41">
        <f t="shared" si="223"/>
        <v>4.630291666666667</v>
      </c>
      <c r="AS1279" s="42">
        <f t="shared" si="225"/>
        <v>1377</v>
      </c>
      <c r="AT1279" s="50">
        <f t="shared" si="224"/>
        <v>6375.91</v>
      </c>
      <c r="AU1279" s="50"/>
      <c r="AV1279" s="50"/>
      <c r="AW1279" s="50"/>
      <c r="AX1279" s="50"/>
      <c r="AY1279" s="51"/>
    </row>
    <row r="1280" spans="44:51" ht="15">
      <c r="AR1280" s="41">
        <f t="shared" si="223"/>
        <v>4.630291666666667</v>
      </c>
      <c r="AS1280" s="42">
        <f t="shared" si="225"/>
        <v>1378</v>
      </c>
      <c r="AT1280" s="50">
        <f t="shared" si="224"/>
        <v>6380.54</v>
      </c>
      <c r="AU1280" s="50"/>
      <c r="AV1280" s="50"/>
      <c r="AW1280" s="50"/>
      <c r="AX1280" s="50"/>
      <c r="AY1280" s="51"/>
    </row>
    <row r="1281" spans="44:51" ht="15">
      <c r="AR1281" s="41">
        <f t="shared" si="223"/>
        <v>4.630291666666667</v>
      </c>
      <c r="AS1281" s="42">
        <f t="shared" si="225"/>
        <v>1379</v>
      </c>
      <c r="AT1281" s="50">
        <f t="shared" si="224"/>
        <v>6385.17</v>
      </c>
      <c r="AU1281" s="50"/>
      <c r="AV1281" s="50"/>
      <c r="AW1281" s="50"/>
      <c r="AX1281" s="50"/>
      <c r="AY1281" s="51"/>
    </row>
    <row r="1282" spans="44:51" ht="15">
      <c r="AR1282" s="41">
        <f t="shared" si="223"/>
        <v>4.630291666666667</v>
      </c>
      <c r="AS1282" s="42">
        <f t="shared" si="225"/>
        <v>1380</v>
      </c>
      <c r="AT1282" s="50">
        <f t="shared" si="224"/>
        <v>6389.8</v>
      </c>
      <c r="AU1282" s="50"/>
      <c r="AV1282" s="50"/>
      <c r="AW1282" s="50"/>
      <c r="AX1282" s="50"/>
      <c r="AY1282" s="51"/>
    </row>
    <row r="1283" spans="44:51" ht="15">
      <c r="AR1283" s="41">
        <f aca="true" t="shared" si="226" ref="AR1283:AR1346">5556.35/12/100</f>
        <v>4.630291666666667</v>
      </c>
      <c r="AS1283" s="42">
        <f t="shared" si="225"/>
        <v>1381</v>
      </c>
      <c r="AT1283" s="50">
        <f aca="true" t="shared" si="227" ref="AT1283:AT1346">ROUNDDOWN(AS1283*AR1283,2)</f>
        <v>6394.43</v>
      </c>
      <c r="AU1283" s="50"/>
      <c r="AV1283" s="50"/>
      <c r="AW1283" s="50"/>
      <c r="AX1283" s="50"/>
      <c r="AY1283" s="51"/>
    </row>
    <row r="1284" spans="44:51" ht="15">
      <c r="AR1284" s="41">
        <f t="shared" si="226"/>
        <v>4.630291666666667</v>
      </c>
      <c r="AS1284" s="42">
        <f aca="true" t="shared" si="228" ref="AS1284:AS1347">AS1283+1</f>
        <v>1382</v>
      </c>
      <c r="AT1284" s="50">
        <f t="shared" si="227"/>
        <v>6399.06</v>
      </c>
      <c r="AU1284" s="50"/>
      <c r="AV1284" s="50"/>
      <c r="AW1284" s="50"/>
      <c r="AX1284" s="50"/>
      <c r="AY1284" s="51"/>
    </row>
    <row r="1285" spans="44:51" ht="15">
      <c r="AR1285" s="41">
        <f t="shared" si="226"/>
        <v>4.630291666666667</v>
      </c>
      <c r="AS1285" s="42">
        <f t="shared" si="228"/>
        <v>1383</v>
      </c>
      <c r="AT1285" s="50">
        <f t="shared" si="227"/>
        <v>6403.69</v>
      </c>
      <c r="AU1285" s="50"/>
      <c r="AV1285" s="50"/>
      <c r="AW1285" s="50"/>
      <c r="AX1285" s="50"/>
      <c r="AY1285" s="51"/>
    </row>
    <row r="1286" spans="44:51" ht="15">
      <c r="AR1286" s="41">
        <f t="shared" si="226"/>
        <v>4.630291666666667</v>
      </c>
      <c r="AS1286" s="42">
        <f t="shared" si="228"/>
        <v>1384</v>
      </c>
      <c r="AT1286" s="50">
        <f t="shared" si="227"/>
        <v>6408.32</v>
      </c>
      <c r="AU1286" s="50"/>
      <c r="AV1286" s="50"/>
      <c r="AW1286" s="50"/>
      <c r="AX1286" s="50"/>
      <c r="AY1286" s="51"/>
    </row>
    <row r="1287" spans="44:51" ht="15">
      <c r="AR1287" s="41">
        <f t="shared" si="226"/>
        <v>4.630291666666667</v>
      </c>
      <c r="AS1287" s="42">
        <f t="shared" si="228"/>
        <v>1385</v>
      </c>
      <c r="AT1287" s="50">
        <f t="shared" si="227"/>
        <v>6412.95</v>
      </c>
      <c r="AU1287" s="50"/>
      <c r="AV1287" s="50"/>
      <c r="AW1287" s="50"/>
      <c r="AX1287" s="50"/>
      <c r="AY1287" s="51"/>
    </row>
    <row r="1288" spans="44:51" ht="15">
      <c r="AR1288" s="41">
        <f t="shared" si="226"/>
        <v>4.630291666666667</v>
      </c>
      <c r="AS1288" s="42">
        <f t="shared" si="228"/>
        <v>1386</v>
      </c>
      <c r="AT1288" s="50">
        <f t="shared" si="227"/>
        <v>6417.58</v>
      </c>
      <c r="AU1288" s="50"/>
      <c r="AV1288" s="50"/>
      <c r="AW1288" s="50"/>
      <c r="AX1288" s="50"/>
      <c r="AY1288" s="51"/>
    </row>
    <row r="1289" spans="44:51" ht="15">
      <c r="AR1289" s="41">
        <f t="shared" si="226"/>
        <v>4.630291666666667</v>
      </c>
      <c r="AS1289" s="42">
        <f t="shared" si="228"/>
        <v>1387</v>
      </c>
      <c r="AT1289" s="50">
        <f t="shared" si="227"/>
        <v>6422.21</v>
      </c>
      <c r="AU1289" s="50"/>
      <c r="AV1289" s="50"/>
      <c r="AW1289" s="50"/>
      <c r="AX1289" s="50"/>
      <c r="AY1289" s="51"/>
    </row>
    <row r="1290" spans="44:51" ht="15">
      <c r="AR1290" s="41">
        <f t="shared" si="226"/>
        <v>4.630291666666667</v>
      </c>
      <c r="AS1290" s="42">
        <f t="shared" si="228"/>
        <v>1388</v>
      </c>
      <c r="AT1290" s="50">
        <f t="shared" si="227"/>
        <v>6426.84</v>
      </c>
      <c r="AU1290" s="50"/>
      <c r="AV1290" s="50"/>
      <c r="AW1290" s="50"/>
      <c r="AX1290" s="50"/>
      <c r="AY1290" s="51"/>
    </row>
    <row r="1291" spans="44:51" ht="15">
      <c r="AR1291" s="41">
        <f t="shared" si="226"/>
        <v>4.630291666666667</v>
      </c>
      <c r="AS1291" s="42">
        <f t="shared" si="228"/>
        <v>1389</v>
      </c>
      <c r="AT1291" s="50">
        <f t="shared" si="227"/>
        <v>6431.47</v>
      </c>
      <c r="AU1291" s="50"/>
      <c r="AV1291" s="50"/>
      <c r="AW1291" s="50"/>
      <c r="AX1291" s="50"/>
      <c r="AY1291" s="51"/>
    </row>
    <row r="1292" spans="44:51" ht="15">
      <c r="AR1292" s="41">
        <f t="shared" si="226"/>
        <v>4.630291666666667</v>
      </c>
      <c r="AS1292" s="42">
        <f t="shared" si="228"/>
        <v>1390</v>
      </c>
      <c r="AT1292" s="50">
        <f t="shared" si="227"/>
        <v>6436.1</v>
      </c>
      <c r="AU1292" s="50"/>
      <c r="AV1292" s="50"/>
      <c r="AW1292" s="50"/>
      <c r="AX1292" s="50"/>
      <c r="AY1292" s="51"/>
    </row>
    <row r="1293" spans="44:51" ht="15">
      <c r="AR1293" s="41">
        <f t="shared" si="226"/>
        <v>4.630291666666667</v>
      </c>
      <c r="AS1293" s="42">
        <f t="shared" si="228"/>
        <v>1391</v>
      </c>
      <c r="AT1293" s="50">
        <f t="shared" si="227"/>
        <v>6440.73</v>
      </c>
      <c r="AU1293" s="50"/>
      <c r="AV1293" s="50"/>
      <c r="AW1293" s="50"/>
      <c r="AX1293" s="50"/>
      <c r="AY1293" s="51"/>
    </row>
    <row r="1294" spans="44:51" ht="15">
      <c r="AR1294" s="41">
        <f t="shared" si="226"/>
        <v>4.630291666666667</v>
      </c>
      <c r="AS1294" s="42">
        <f t="shared" si="228"/>
        <v>1392</v>
      </c>
      <c r="AT1294" s="50">
        <f t="shared" si="227"/>
        <v>6445.36</v>
      </c>
      <c r="AU1294" s="50"/>
      <c r="AV1294" s="50"/>
      <c r="AW1294" s="50"/>
      <c r="AX1294" s="50"/>
      <c r="AY1294" s="51"/>
    </row>
    <row r="1295" spans="44:51" ht="15">
      <c r="AR1295" s="41">
        <f t="shared" si="226"/>
        <v>4.630291666666667</v>
      </c>
      <c r="AS1295" s="42">
        <f t="shared" si="228"/>
        <v>1393</v>
      </c>
      <c r="AT1295" s="50">
        <f t="shared" si="227"/>
        <v>6449.99</v>
      </c>
      <c r="AU1295" s="50"/>
      <c r="AV1295" s="50"/>
      <c r="AW1295" s="50"/>
      <c r="AX1295" s="50"/>
      <c r="AY1295" s="51"/>
    </row>
    <row r="1296" spans="44:51" ht="15">
      <c r="AR1296" s="41">
        <f t="shared" si="226"/>
        <v>4.630291666666667</v>
      </c>
      <c r="AS1296" s="42">
        <f t="shared" si="228"/>
        <v>1394</v>
      </c>
      <c r="AT1296" s="50">
        <f t="shared" si="227"/>
        <v>6454.62</v>
      </c>
      <c r="AU1296" s="50"/>
      <c r="AV1296" s="50"/>
      <c r="AW1296" s="50"/>
      <c r="AX1296" s="50"/>
      <c r="AY1296" s="51"/>
    </row>
    <row r="1297" spans="44:51" ht="15">
      <c r="AR1297" s="41">
        <f t="shared" si="226"/>
        <v>4.630291666666667</v>
      </c>
      <c r="AS1297" s="42">
        <f t="shared" si="228"/>
        <v>1395</v>
      </c>
      <c r="AT1297" s="50">
        <f t="shared" si="227"/>
        <v>6459.25</v>
      </c>
      <c r="AU1297" s="50"/>
      <c r="AV1297" s="50"/>
      <c r="AW1297" s="50"/>
      <c r="AX1297" s="50"/>
      <c r="AY1297" s="51"/>
    </row>
    <row r="1298" spans="44:51" ht="15">
      <c r="AR1298" s="41">
        <f t="shared" si="226"/>
        <v>4.630291666666667</v>
      </c>
      <c r="AS1298" s="42">
        <f t="shared" si="228"/>
        <v>1396</v>
      </c>
      <c r="AT1298" s="50">
        <f t="shared" si="227"/>
        <v>6463.88</v>
      </c>
      <c r="AU1298" s="50"/>
      <c r="AV1298" s="50"/>
      <c r="AW1298" s="50"/>
      <c r="AX1298" s="50"/>
      <c r="AY1298" s="51"/>
    </row>
    <row r="1299" spans="44:51" ht="15">
      <c r="AR1299" s="41">
        <f t="shared" si="226"/>
        <v>4.630291666666667</v>
      </c>
      <c r="AS1299" s="42">
        <f t="shared" si="228"/>
        <v>1397</v>
      </c>
      <c r="AT1299" s="50">
        <f t="shared" si="227"/>
        <v>6468.51</v>
      </c>
      <c r="AU1299" s="50"/>
      <c r="AV1299" s="50"/>
      <c r="AW1299" s="50"/>
      <c r="AX1299" s="50"/>
      <c r="AY1299" s="51"/>
    </row>
    <row r="1300" spans="44:51" ht="15">
      <c r="AR1300" s="41">
        <f t="shared" si="226"/>
        <v>4.630291666666667</v>
      </c>
      <c r="AS1300" s="42">
        <f t="shared" si="228"/>
        <v>1398</v>
      </c>
      <c r="AT1300" s="50">
        <f t="shared" si="227"/>
        <v>6473.14</v>
      </c>
      <c r="AU1300" s="50"/>
      <c r="AV1300" s="50"/>
      <c r="AW1300" s="50"/>
      <c r="AX1300" s="50"/>
      <c r="AY1300" s="51"/>
    </row>
    <row r="1301" spans="44:51" ht="15">
      <c r="AR1301" s="41">
        <f t="shared" si="226"/>
        <v>4.630291666666667</v>
      </c>
      <c r="AS1301" s="42">
        <f t="shared" si="228"/>
        <v>1399</v>
      </c>
      <c r="AT1301" s="50">
        <f t="shared" si="227"/>
        <v>6477.77</v>
      </c>
      <c r="AU1301" s="50"/>
      <c r="AV1301" s="50"/>
      <c r="AW1301" s="50"/>
      <c r="AX1301" s="50"/>
      <c r="AY1301" s="51"/>
    </row>
    <row r="1302" spans="44:51" ht="15">
      <c r="AR1302" s="41">
        <f t="shared" si="226"/>
        <v>4.630291666666667</v>
      </c>
      <c r="AS1302" s="42">
        <f t="shared" si="228"/>
        <v>1400</v>
      </c>
      <c r="AT1302" s="50">
        <f t="shared" si="227"/>
        <v>6482.4</v>
      </c>
      <c r="AU1302" s="50"/>
      <c r="AV1302" s="50"/>
      <c r="AW1302" s="50"/>
      <c r="AX1302" s="50"/>
      <c r="AY1302" s="51"/>
    </row>
    <row r="1303" spans="44:51" ht="15">
      <c r="AR1303" s="41">
        <f t="shared" si="226"/>
        <v>4.630291666666667</v>
      </c>
      <c r="AS1303" s="42">
        <f t="shared" si="228"/>
        <v>1401</v>
      </c>
      <c r="AT1303" s="50">
        <f t="shared" si="227"/>
        <v>6487.03</v>
      </c>
      <c r="AU1303" s="50"/>
      <c r="AV1303" s="50"/>
      <c r="AW1303" s="50"/>
      <c r="AX1303" s="50"/>
      <c r="AY1303" s="51"/>
    </row>
    <row r="1304" spans="44:51" ht="15">
      <c r="AR1304" s="41">
        <f t="shared" si="226"/>
        <v>4.630291666666667</v>
      </c>
      <c r="AS1304" s="42">
        <f t="shared" si="228"/>
        <v>1402</v>
      </c>
      <c r="AT1304" s="50">
        <f t="shared" si="227"/>
        <v>6491.66</v>
      </c>
      <c r="AU1304" s="50"/>
      <c r="AV1304" s="50"/>
      <c r="AW1304" s="50"/>
      <c r="AX1304" s="50"/>
      <c r="AY1304" s="51"/>
    </row>
    <row r="1305" spans="44:51" ht="15">
      <c r="AR1305" s="41">
        <f t="shared" si="226"/>
        <v>4.630291666666667</v>
      </c>
      <c r="AS1305" s="42">
        <f t="shared" si="228"/>
        <v>1403</v>
      </c>
      <c r="AT1305" s="50">
        <f t="shared" si="227"/>
        <v>6496.29</v>
      </c>
      <c r="AU1305" s="50"/>
      <c r="AV1305" s="50"/>
      <c r="AW1305" s="50"/>
      <c r="AX1305" s="50"/>
      <c r="AY1305" s="51"/>
    </row>
    <row r="1306" spans="44:51" ht="15">
      <c r="AR1306" s="41">
        <f t="shared" si="226"/>
        <v>4.630291666666667</v>
      </c>
      <c r="AS1306" s="42">
        <f t="shared" si="228"/>
        <v>1404</v>
      </c>
      <c r="AT1306" s="50">
        <f t="shared" si="227"/>
        <v>6500.92</v>
      </c>
      <c r="AU1306" s="50"/>
      <c r="AV1306" s="50"/>
      <c r="AW1306" s="50"/>
      <c r="AX1306" s="50"/>
      <c r="AY1306" s="51"/>
    </row>
    <row r="1307" spans="44:51" ht="15">
      <c r="AR1307" s="41">
        <f t="shared" si="226"/>
        <v>4.630291666666667</v>
      </c>
      <c r="AS1307" s="42">
        <f t="shared" si="228"/>
        <v>1405</v>
      </c>
      <c r="AT1307" s="50">
        <f t="shared" si="227"/>
        <v>6505.55</v>
      </c>
      <c r="AU1307" s="50"/>
      <c r="AV1307" s="50"/>
      <c r="AW1307" s="50"/>
      <c r="AX1307" s="50"/>
      <c r="AY1307" s="51"/>
    </row>
    <row r="1308" spans="44:51" ht="15">
      <c r="AR1308" s="41">
        <f t="shared" si="226"/>
        <v>4.630291666666667</v>
      </c>
      <c r="AS1308" s="42">
        <f t="shared" si="228"/>
        <v>1406</v>
      </c>
      <c r="AT1308" s="50">
        <f t="shared" si="227"/>
        <v>6510.19</v>
      </c>
      <c r="AU1308" s="50"/>
      <c r="AV1308" s="50"/>
      <c r="AW1308" s="50"/>
      <c r="AX1308" s="50"/>
      <c r="AY1308" s="51"/>
    </row>
    <row r="1309" spans="44:51" ht="15">
      <c r="AR1309" s="41">
        <f t="shared" si="226"/>
        <v>4.630291666666667</v>
      </c>
      <c r="AS1309" s="42">
        <f t="shared" si="228"/>
        <v>1407</v>
      </c>
      <c r="AT1309" s="50">
        <f t="shared" si="227"/>
        <v>6514.82</v>
      </c>
      <c r="AU1309" s="50"/>
      <c r="AV1309" s="50"/>
      <c r="AW1309" s="50"/>
      <c r="AX1309" s="50"/>
      <c r="AY1309" s="51"/>
    </row>
    <row r="1310" spans="44:51" ht="15">
      <c r="AR1310" s="41">
        <f t="shared" si="226"/>
        <v>4.630291666666667</v>
      </c>
      <c r="AS1310" s="42">
        <f t="shared" si="228"/>
        <v>1408</v>
      </c>
      <c r="AT1310" s="50">
        <f t="shared" si="227"/>
        <v>6519.45</v>
      </c>
      <c r="AU1310" s="50"/>
      <c r="AV1310" s="50"/>
      <c r="AW1310" s="50"/>
      <c r="AX1310" s="50"/>
      <c r="AY1310" s="51"/>
    </row>
    <row r="1311" spans="44:51" ht="15">
      <c r="AR1311" s="41">
        <f t="shared" si="226"/>
        <v>4.630291666666667</v>
      </c>
      <c r="AS1311" s="42">
        <f t="shared" si="228"/>
        <v>1409</v>
      </c>
      <c r="AT1311" s="50">
        <f t="shared" si="227"/>
        <v>6524.08</v>
      </c>
      <c r="AU1311" s="50"/>
      <c r="AV1311" s="50"/>
      <c r="AW1311" s="50"/>
      <c r="AX1311" s="50"/>
      <c r="AY1311" s="51"/>
    </row>
    <row r="1312" spans="44:51" ht="15">
      <c r="AR1312" s="41">
        <f t="shared" si="226"/>
        <v>4.630291666666667</v>
      </c>
      <c r="AS1312" s="42">
        <f t="shared" si="228"/>
        <v>1410</v>
      </c>
      <c r="AT1312" s="50">
        <f t="shared" si="227"/>
        <v>6528.71</v>
      </c>
      <c r="AU1312" s="50"/>
      <c r="AV1312" s="50"/>
      <c r="AW1312" s="50"/>
      <c r="AX1312" s="50"/>
      <c r="AY1312" s="51"/>
    </row>
    <row r="1313" spans="44:51" ht="15">
      <c r="AR1313" s="41">
        <f t="shared" si="226"/>
        <v>4.630291666666667</v>
      </c>
      <c r="AS1313" s="42">
        <f t="shared" si="228"/>
        <v>1411</v>
      </c>
      <c r="AT1313" s="50">
        <f t="shared" si="227"/>
        <v>6533.34</v>
      </c>
      <c r="AU1313" s="50"/>
      <c r="AV1313" s="50"/>
      <c r="AW1313" s="50"/>
      <c r="AX1313" s="50"/>
      <c r="AY1313" s="51"/>
    </row>
    <row r="1314" spans="44:51" ht="15">
      <c r="AR1314" s="41">
        <f t="shared" si="226"/>
        <v>4.630291666666667</v>
      </c>
      <c r="AS1314" s="42">
        <f t="shared" si="228"/>
        <v>1412</v>
      </c>
      <c r="AT1314" s="50">
        <f t="shared" si="227"/>
        <v>6537.97</v>
      </c>
      <c r="AU1314" s="50"/>
      <c r="AV1314" s="50"/>
      <c r="AW1314" s="50"/>
      <c r="AX1314" s="50"/>
      <c r="AY1314" s="51"/>
    </row>
    <row r="1315" spans="44:51" ht="15">
      <c r="AR1315" s="41">
        <f t="shared" si="226"/>
        <v>4.630291666666667</v>
      </c>
      <c r="AS1315" s="42">
        <f t="shared" si="228"/>
        <v>1413</v>
      </c>
      <c r="AT1315" s="50">
        <f t="shared" si="227"/>
        <v>6542.6</v>
      </c>
      <c r="AU1315" s="50"/>
      <c r="AV1315" s="50"/>
      <c r="AW1315" s="50"/>
      <c r="AX1315" s="50"/>
      <c r="AY1315" s="51"/>
    </row>
    <row r="1316" spans="44:51" ht="15">
      <c r="AR1316" s="41">
        <f t="shared" si="226"/>
        <v>4.630291666666667</v>
      </c>
      <c r="AS1316" s="42">
        <f t="shared" si="228"/>
        <v>1414</v>
      </c>
      <c r="AT1316" s="50">
        <f t="shared" si="227"/>
        <v>6547.23</v>
      </c>
      <c r="AU1316" s="50"/>
      <c r="AV1316" s="50"/>
      <c r="AW1316" s="50"/>
      <c r="AX1316" s="50"/>
      <c r="AY1316" s="51"/>
    </row>
    <row r="1317" spans="44:51" ht="15">
      <c r="AR1317" s="41">
        <f t="shared" si="226"/>
        <v>4.630291666666667</v>
      </c>
      <c r="AS1317" s="42">
        <f t="shared" si="228"/>
        <v>1415</v>
      </c>
      <c r="AT1317" s="50">
        <f t="shared" si="227"/>
        <v>6551.86</v>
      </c>
      <c r="AU1317" s="50"/>
      <c r="AV1317" s="50"/>
      <c r="AW1317" s="50"/>
      <c r="AX1317" s="50"/>
      <c r="AY1317" s="51"/>
    </row>
    <row r="1318" spans="44:51" ht="15">
      <c r="AR1318" s="41">
        <f t="shared" si="226"/>
        <v>4.630291666666667</v>
      </c>
      <c r="AS1318" s="42">
        <f t="shared" si="228"/>
        <v>1416</v>
      </c>
      <c r="AT1318" s="50">
        <f t="shared" si="227"/>
        <v>6556.49</v>
      </c>
      <c r="AU1318" s="50"/>
      <c r="AV1318" s="50"/>
      <c r="AW1318" s="50"/>
      <c r="AX1318" s="50"/>
      <c r="AY1318" s="51"/>
    </row>
    <row r="1319" spans="44:51" ht="15">
      <c r="AR1319" s="41">
        <f t="shared" si="226"/>
        <v>4.630291666666667</v>
      </c>
      <c r="AS1319" s="42">
        <f t="shared" si="228"/>
        <v>1417</v>
      </c>
      <c r="AT1319" s="50">
        <f t="shared" si="227"/>
        <v>6561.12</v>
      </c>
      <c r="AU1319" s="50"/>
      <c r="AV1319" s="50"/>
      <c r="AW1319" s="50"/>
      <c r="AX1319" s="50"/>
      <c r="AY1319" s="51"/>
    </row>
    <row r="1320" spans="44:51" ht="15">
      <c r="AR1320" s="41">
        <f t="shared" si="226"/>
        <v>4.630291666666667</v>
      </c>
      <c r="AS1320" s="42">
        <f t="shared" si="228"/>
        <v>1418</v>
      </c>
      <c r="AT1320" s="50">
        <f t="shared" si="227"/>
        <v>6565.75</v>
      </c>
      <c r="AU1320" s="50"/>
      <c r="AV1320" s="50"/>
      <c r="AW1320" s="50"/>
      <c r="AX1320" s="50"/>
      <c r="AY1320" s="51"/>
    </row>
    <row r="1321" spans="44:51" ht="15">
      <c r="AR1321" s="41">
        <f t="shared" si="226"/>
        <v>4.630291666666667</v>
      </c>
      <c r="AS1321" s="42">
        <f t="shared" si="228"/>
        <v>1419</v>
      </c>
      <c r="AT1321" s="50">
        <f t="shared" si="227"/>
        <v>6570.38</v>
      </c>
      <c r="AU1321" s="50"/>
      <c r="AV1321" s="50"/>
      <c r="AW1321" s="50"/>
      <c r="AX1321" s="50"/>
      <c r="AY1321" s="51"/>
    </row>
    <row r="1322" spans="44:51" ht="15">
      <c r="AR1322" s="41">
        <f t="shared" si="226"/>
        <v>4.630291666666667</v>
      </c>
      <c r="AS1322" s="42">
        <f t="shared" si="228"/>
        <v>1420</v>
      </c>
      <c r="AT1322" s="50">
        <f t="shared" si="227"/>
        <v>6575.01</v>
      </c>
      <c r="AU1322" s="50"/>
      <c r="AV1322" s="50"/>
      <c r="AW1322" s="50"/>
      <c r="AX1322" s="50"/>
      <c r="AY1322" s="51"/>
    </row>
    <row r="1323" spans="44:51" ht="15">
      <c r="AR1323" s="41">
        <f t="shared" si="226"/>
        <v>4.630291666666667</v>
      </c>
      <c r="AS1323" s="42">
        <f t="shared" si="228"/>
        <v>1421</v>
      </c>
      <c r="AT1323" s="50">
        <f t="shared" si="227"/>
        <v>6579.64</v>
      </c>
      <c r="AU1323" s="50"/>
      <c r="AV1323" s="50"/>
      <c r="AW1323" s="50"/>
      <c r="AX1323" s="50"/>
      <c r="AY1323" s="51"/>
    </row>
    <row r="1324" spans="44:51" ht="15">
      <c r="AR1324" s="41">
        <f t="shared" si="226"/>
        <v>4.630291666666667</v>
      </c>
      <c r="AS1324" s="42">
        <f t="shared" si="228"/>
        <v>1422</v>
      </c>
      <c r="AT1324" s="50">
        <f t="shared" si="227"/>
        <v>6584.27</v>
      </c>
      <c r="AU1324" s="50"/>
      <c r="AV1324" s="50"/>
      <c r="AW1324" s="50"/>
      <c r="AX1324" s="50"/>
      <c r="AY1324" s="51"/>
    </row>
    <row r="1325" spans="44:51" ht="15">
      <c r="AR1325" s="41">
        <f t="shared" si="226"/>
        <v>4.630291666666667</v>
      </c>
      <c r="AS1325" s="42">
        <f t="shared" si="228"/>
        <v>1423</v>
      </c>
      <c r="AT1325" s="50">
        <f t="shared" si="227"/>
        <v>6588.9</v>
      </c>
      <c r="AU1325" s="50"/>
      <c r="AV1325" s="50"/>
      <c r="AW1325" s="50"/>
      <c r="AX1325" s="50"/>
      <c r="AY1325" s="51"/>
    </row>
    <row r="1326" spans="44:51" ht="15">
      <c r="AR1326" s="41">
        <f t="shared" si="226"/>
        <v>4.630291666666667</v>
      </c>
      <c r="AS1326" s="42">
        <f t="shared" si="228"/>
        <v>1424</v>
      </c>
      <c r="AT1326" s="50">
        <f t="shared" si="227"/>
        <v>6593.53</v>
      </c>
      <c r="AU1326" s="50"/>
      <c r="AV1326" s="50"/>
      <c r="AW1326" s="50"/>
      <c r="AX1326" s="50"/>
      <c r="AY1326" s="51"/>
    </row>
    <row r="1327" spans="44:51" ht="15">
      <c r="AR1327" s="41">
        <f t="shared" si="226"/>
        <v>4.630291666666667</v>
      </c>
      <c r="AS1327" s="42">
        <f t="shared" si="228"/>
        <v>1425</v>
      </c>
      <c r="AT1327" s="50">
        <f t="shared" si="227"/>
        <v>6598.16</v>
      </c>
      <c r="AU1327" s="50"/>
      <c r="AV1327" s="50"/>
      <c r="AW1327" s="50"/>
      <c r="AX1327" s="50"/>
      <c r="AY1327" s="51"/>
    </row>
    <row r="1328" spans="44:51" ht="15">
      <c r="AR1328" s="41">
        <f t="shared" si="226"/>
        <v>4.630291666666667</v>
      </c>
      <c r="AS1328" s="42">
        <f t="shared" si="228"/>
        <v>1426</v>
      </c>
      <c r="AT1328" s="50">
        <f t="shared" si="227"/>
        <v>6602.79</v>
      </c>
      <c r="AU1328" s="50"/>
      <c r="AV1328" s="50"/>
      <c r="AW1328" s="50"/>
      <c r="AX1328" s="50"/>
      <c r="AY1328" s="51"/>
    </row>
    <row r="1329" spans="44:51" ht="15">
      <c r="AR1329" s="41">
        <f t="shared" si="226"/>
        <v>4.630291666666667</v>
      </c>
      <c r="AS1329" s="42">
        <f t="shared" si="228"/>
        <v>1427</v>
      </c>
      <c r="AT1329" s="50">
        <f t="shared" si="227"/>
        <v>6607.42</v>
      </c>
      <c r="AU1329" s="50"/>
      <c r="AV1329" s="50"/>
      <c r="AW1329" s="50"/>
      <c r="AX1329" s="50"/>
      <c r="AY1329" s="51"/>
    </row>
    <row r="1330" spans="44:51" ht="15">
      <c r="AR1330" s="41">
        <f t="shared" si="226"/>
        <v>4.630291666666667</v>
      </c>
      <c r="AS1330" s="42">
        <f t="shared" si="228"/>
        <v>1428</v>
      </c>
      <c r="AT1330" s="50">
        <f t="shared" si="227"/>
        <v>6612.05</v>
      </c>
      <c r="AU1330" s="50"/>
      <c r="AV1330" s="50"/>
      <c r="AW1330" s="50"/>
      <c r="AX1330" s="50"/>
      <c r="AY1330" s="51"/>
    </row>
    <row r="1331" spans="44:51" ht="15">
      <c r="AR1331" s="41">
        <f t="shared" si="226"/>
        <v>4.630291666666667</v>
      </c>
      <c r="AS1331" s="42">
        <f t="shared" si="228"/>
        <v>1429</v>
      </c>
      <c r="AT1331" s="50">
        <f t="shared" si="227"/>
        <v>6616.68</v>
      </c>
      <c r="AU1331" s="50"/>
      <c r="AV1331" s="50"/>
      <c r="AW1331" s="50"/>
      <c r="AX1331" s="50"/>
      <c r="AY1331" s="51"/>
    </row>
    <row r="1332" spans="44:51" ht="15">
      <c r="AR1332" s="41">
        <f t="shared" si="226"/>
        <v>4.630291666666667</v>
      </c>
      <c r="AS1332" s="42">
        <f t="shared" si="228"/>
        <v>1430</v>
      </c>
      <c r="AT1332" s="50">
        <f t="shared" si="227"/>
        <v>6621.31</v>
      </c>
      <c r="AU1332" s="50"/>
      <c r="AV1332" s="50"/>
      <c r="AW1332" s="50"/>
      <c r="AX1332" s="50"/>
      <c r="AY1332" s="51"/>
    </row>
    <row r="1333" spans="44:51" ht="15">
      <c r="AR1333" s="41">
        <f t="shared" si="226"/>
        <v>4.630291666666667</v>
      </c>
      <c r="AS1333" s="42">
        <f t="shared" si="228"/>
        <v>1431</v>
      </c>
      <c r="AT1333" s="50">
        <f t="shared" si="227"/>
        <v>6625.94</v>
      </c>
      <c r="AU1333" s="50"/>
      <c r="AV1333" s="50"/>
      <c r="AW1333" s="50"/>
      <c r="AX1333" s="50"/>
      <c r="AY1333" s="51"/>
    </row>
    <row r="1334" spans="44:51" ht="15">
      <c r="AR1334" s="41">
        <f t="shared" si="226"/>
        <v>4.630291666666667</v>
      </c>
      <c r="AS1334" s="42">
        <f t="shared" si="228"/>
        <v>1432</v>
      </c>
      <c r="AT1334" s="50">
        <f t="shared" si="227"/>
        <v>6630.57</v>
      </c>
      <c r="AU1334" s="50"/>
      <c r="AV1334" s="50"/>
      <c r="AW1334" s="50"/>
      <c r="AX1334" s="50"/>
      <c r="AY1334" s="51"/>
    </row>
    <row r="1335" spans="44:51" ht="15">
      <c r="AR1335" s="41">
        <f t="shared" si="226"/>
        <v>4.630291666666667</v>
      </c>
      <c r="AS1335" s="42">
        <f t="shared" si="228"/>
        <v>1433</v>
      </c>
      <c r="AT1335" s="50">
        <f t="shared" si="227"/>
        <v>6635.2</v>
      </c>
      <c r="AU1335" s="50"/>
      <c r="AV1335" s="50"/>
      <c r="AW1335" s="50"/>
      <c r="AX1335" s="50"/>
      <c r="AY1335" s="51"/>
    </row>
    <row r="1336" spans="44:51" ht="15">
      <c r="AR1336" s="41">
        <f t="shared" si="226"/>
        <v>4.630291666666667</v>
      </c>
      <c r="AS1336" s="42">
        <f t="shared" si="228"/>
        <v>1434</v>
      </c>
      <c r="AT1336" s="50">
        <f t="shared" si="227"/>
        <v>6639.83</v>
      </c>
      <c r="AU1336" s="50"/>
      <c r="AV1336" s="50"/>
      <c r="AW1336" s="50"/>
      <c r="AX1336" s="50"/>
      <c r="AY1336" s="51"/>
    </row>
    <row r="1337" spans="44:51" ht="15">
      <c r="AR1337" s="41">
        <f t="shared" si="226"/>
        <v>4.630291666666667</v>
      </c>
      <c r="AS1337" s="42">
        <f t="shared" si="228"/>
        <v>1435</v>
      </c>
      <c r="AT1337" s="50">
        <f t="shared" si="227"/>
        <v>6644.46</v>
      </c>
      <c r="AU1337" s="50"/>
      <c r="AV1337" s="50"/>
      <c r="AW1337" s="50"/>
      <c r="AX1337" s="50"/>
      <c r="AY1337" s="51"/>
    </row>
    <row r="1338" spans="44:51" ht="15">
      <c r="AR1338" s="41">
        <f t="shared" si="226"/>
        <v>4.630291666666667</v>
      </c>
      <c r="AS1338" s="42">
        <f t="shared" si="228"/>
        <v>1436</v>
      </c>
      <c r="AT1338" s="50">
        <f t="shared" si="227"/>
        <v>6649.09</v>
      </c>
      <c r="AU1338" s="50"/>
      <c r="AV1338" s="50"/>
      <c r="AW1338" s="50"/>
      <c r="AX1338" s="50"/>
      <c r="AY1338" s="51"/>
    </row>
    <row r="1339" spans="44:51" ht="15">
      <c r="AR1339" s="41">
        <f t="shared" si="226"/>
        <v>4.630291666666667</v>
      </c>
      <c r="AS1339" s="42">
        <f t="shared" si="228"/>
        <v>1437</v>
      </c>
      <c r="AT1339" s="50">
        <f t="shared" si="227"/>
        <v>6653.72</v>
      </c>
      <c r="AU1339" s="50"/>
      <c r="AV1339" s="50"/>
      <c r="AW1339" s="50"/>
      <c r="AX1339" s="50"/>
      <c r="AY1339" s="51"/>
    </row>
    <row r="1340" spans="44:51" ht="15">
      <c r="AR1340" s="41">
        <f t="shared" si="226"/>
        <v>4.630291666666667</v>
      </c>
      <c r="AS1340" s="42">
        <f t="shared" si="228"/>
        <v>1438</v>
      </c>
      <c r="AT1340" s="50">
        <f t="shared" si="227"/>
        <v>6658.35</v>
      </c>
      <c r="AU1340" s="50"/>
      <c r="AV1340" s="50"/>
      <c r="AW1340" s="50"/>
      <c r="AX1340" s="50"/>
      <c r="AY1340" s="51"/>
    </row>
    <row r="1341" spans="44:51" ht="15">
      <c r="AR1341" s="41">
        <f t="shared" si="226"/>
        <v>4.630291666666667</v>
      </c>
      <c r="AS1341" s="42">
        <f t="shared" si="228"/>
        <v>1439</v>
      </c>
      <c r="AT1341" s="50">
        <f t="shared" si="227"/>
        <v>6662.98</v>
      </c>
      <c r="AU1341" s="50"/>
      <c r="AV1341" s="50"/>
      <c r="AW1341" s="50"/>
      <c r="AX1341" s="50"/>
      <c r="AY1341" s="51"/>
    </row>
    <row r="1342" spans="44:51" ht="15">
      <c r="AR1342" s="41">
        <f t="shared" si="226"/>
        <v>4.630291666666667</v>
      </c>
      <c r="AS1342" s="42">
        <f t="shared" si="228"/>
        <v>1440</v>
      </c>
      <c r="AT1342" s="50">
        <f t="shared" si="227"/>
        <v>6667.62</v>
      </c>
      <c r="AU1342" s="50"/>
      <c r="AV1342" s="50"/>
      <c r="AW1342" s="50"/>
      <c r="AX1342" s="50"/>
      <c r="AY1342" s="51"/>
    </row>
    <row r="1343" spans="44:51" ht="15">
      <c r="AR1343" s="41">
        <f t="shared" si="226"/>
        <v>4.630291666666667</v>
      </c>
      <c r="AS1343" s="42">
        <f t="shared" si="228"/>
        <v>1441</v>
      </c>
      <c r="AT1343" s="50">
        <f t="shared" si="227"/>
        <v>6672.25</v>
      </c>
      <c r="AU1343" s="50"/>
      <c r="AV1343" s="50"/>
      <c r="AW1343" s="50"/>
      <c r="AX1343" s="50"/>
      <c r="AY1343" s="51"/>
    </row>
    <row r="1344" spans="44:51" ht="15">
      <c r="AR1344" s="41">
        <f t="shared" si="226"/>
        <v>4.630291666666667</v>
      </c>
      <c r="AS1344" s="42">
        <f t="shared" si="228"/>
        <v>1442</v>
      </c>
      <c r="AT1344" s="50">
        <f t="shared" si="227"/>
        <v>6676.88</v>
      </c>
      <c r="AU1344" s="50"/>
      <c r="AV1344" s="50"/>
      <c r="AW1344" s="50"/>
      <c r="AX1344" s="50"/>
      <c r="AY1344" s="51"/>
    </row>
    <row r="1345" spans="44:51" ht="15">
      <c r="AR1345" s="41">
        <f t="shared" si="226"/>
        <v>4.630291666666667</v>
      </c>
      <c r="AS1345" s="42">
        <f t="shared" si="228"/>
        <v>1443</v>
      </c>
      <c r="AT1345" s="50">
        <f t="shared" si="227"/>
        <v>6681.51</v>
      </c>
      <c r="AU1345" s="50"/>
      <c r="AV1345" s="50"/>
      <c r="AW1345" s="50"/>
      <c r="AX1345" s="50"/>
      <c r="AY1345" s="51"/>
    </row>
    <row r="1346" spans="44:51" ht="15">
      <c r="AR1346" s="41">
        <f t="shared" si="226"/>
        <v>4.630291666666667</v>
      </c>
      <c r="AS1346" s="42">
        <f t="shared" si="228"/>
        <v>1444</v>
      </c>
      <c r="AT1346" s="50">
        <f t="shared" si="227"/>
        <v>6686.14</v>
      </c>
      <c r="AU1346" s="50"/>
      <c r="AV1346" s="50"/>
      <c r="AW1346" s="50"/>
      <c r="AX1346" s="50"/>
      <c r="AY1346" s="51"/>
    </row>
    <row r="1347" spans="44:51" ht="15">
      <c r="AR1347" s="41">
        <f aca="true" t="shared" si="229" ref="AR1347:AR1410">5556.35/12/100</f>
        <v>4.630291666666667</v>
      </c>
      <c r="AS1347" s="42">
        <f t="shared" si="228"/>
        <v>1445</v>
      </c>
      <c r="AT1347" s="50">
        <f aca="true" t="shared" si="230" ref="AT1347:AT1410">ROUNDDOWN(AS1347*AR1347,2)</f>
        <v>6690.77</v>
      </c>
      <c r="AU1347" s="50"/>
      <c r="AV1347" s="50"/>
      <c r="AW1347" s="50"/>
      <c r="AX1347" s="50"/>
      <c r="AY1347" s="51"/>
    </row>
    <row r="1348" spans="44:51" ht="15">
      <c r="AR1348" s="41">
        <f t="shared" si="229"/>
        <v>4.630291666666667</v>
      </c>
      <c r="AS1348" s="42">
        <f aca="true" t="shared" si="231" ref="AS1348:AS1411">AS1347+1</f>
        <v>1446</v>
      </c>
      <c r="AT1348" s="50">
        <f t="shared" si="230"/>
        <v>6695.4</v>
      </c>
      <c r="AU1348" s="50"/>
      <c r="AV1348" s="50"/>
      <c r="AW1348" s="50"/>
      <c r="AX1348" s="50"/>
      <c r="AY1348" s="51"/>
    </row>
    <row r="1349" spans="44:51" ht="15">
      <c r="AR1349" s="41">
        <f t="shared" si="229"/>
        <v>4.630291666666667</v>
      </c>
      <c r="AS1349" s="42">
        <f t="shared" si="231"/>
        <v>1447</v>
      </c>
      <c r="AT1349" s="50">
        <f t="shared" si="230"/>
        <v>6700.03</v>
      </c>
      <c r="AU1349" s="50"/>
      <c r="AV1349" s="50"/>
      <c r="AW1349" s="50"/>
      <c r="AX1349" s="50"/>
      <c r="AY1349" s="51"/>
    </row>
    <row r="1350" spans="44:51" ht="15">
      <c r="AR1350" s="41">
        <f t="shared" si="229"/>
        <v>4.630291666666667</v>
      </c>
      <c r="AS1350" s="42">
        <f t="shared" si="231"/>
        <v>1448</v>
      </c>
      <c r="AT1350" s="50">
        <f t="shared" si="230"/>
        <v>6704.66</v>
      </c>
      <c r="AU1350" s="50"/>
      <c r="AV1350" s="50"/>
      <c r="AW1350" s="50"/>
      <c r="AX1350" s="50"/>
      <c r="AY1350" s="51"/>
    </row>
    <row r="1351" spans="44:51" ht="15">
      <c r="AR1351" s="41">
        <f t="shared" si="229"/>
        <v>4.630291666666667</v>
      </c>
      <c r="AS1351" s="42">
        <f t="shared" si="231"/>
        <v>1449</v>
      </c>
      <c r="AT1351" s="50">
        <f t="shared" si="230"/>
        <v>6709.29</v>
      </c>
      <c r="AU1351" s="50"/>
      <c r="AV1351" s="50"/>
      <c r="AW1351" s="50"/>
      <c r="AX1351" s="50"/>
      <c r="AY1351" s="51"/>
    </row>
    <row r="1352" spans="44:51" ht="15">
      <c r="AR1352" s="41">
        <f t="shared" si="229"/>
        <v>4.630291666666667</v>
      </c>
      <c r="AS1352" s="42">
        <f t="shared" si="231"/>
        <v>1450</v>
      </c>
      <c r="AT1352" s="50">
        <f t="shared" si="230"/>
        <v>6713.92</v>
      </c>
      <c r="AU1352" s="50"/>
      <c r="AV1352" s="50"/>
      <c r="AW1352" s="50"/>
      <c r="AX1352" s="50"/>
      <c r="AY1352" s="51"/>
    </row>
    <row r="1353" spans="44:51" ht="15">
      <c r="AR1353" s="41">
        <f t="shared" si="229"/>
        <v>4.630291666666667</v>
      </c>
      <c r="AS1353" s="42">
        <f t="shared" si="231"/>
        <v>1451</v>
      </c>
      <c r="AT1353" s="50">
        <f t="shared" si="230"/>
        <v>6718.55</v>
      </c>
      <c r="AU1353" s="50"/>
      <c r="AV1353" s="50"/>
      <c r="AW1353" s="50"/>
      <c r="AX1353" s="50"/>
      <c r="AY1353" s="51"/>
    </row>
    <row r="1354" spans="44:51" ht="15">
      <c r="AR1354" s="41">
        <f t="shared" si="229"/>
        <v>4.630291666666667</v>
      </c>
      <c r="AS1354" s="42">
        <f t="shared" si="231"/>
        <v>1452</v>
      </c>
      <c r="AT1354" s="50">
        <f t="shared" si="230"/>
        <v>6723.18</v>
      </c>
      <c r="AU1354" s="50"/>
      <c r="AV1354" s="50"/>
      <c r="AW1354" s="50"/>
      <c r="AX1354" s="50"/>
      <c r="AY1354" s="51"/>
    </row>
    <row r="1355" spans="44:51" ht="15">
      <c r="AR1355" s="41">
        <f t="shared" si="229"/>
        <v>4.630291666666667</v>
      </c>
      <c r="AS1355" s="42">
        <f t="shared" si="231"/>
        <v>1453</v>
      </c>
      <c r="AT1355" s="50">
        <f t="shared" si="230"/>
        <v>6727.81</v>
      </c>
      <c r="AU1355" s="50"/>
      <c r="AV1355" s="50"/>
      <c r="AW1355" s="50"/>
      <c r="AX1355" s="50"/>
      <c r="AY1355" s="51"/>
    </row>
    <row r="1356" spans="44:51" ht="15">
      <c r="AR1356" s="41">
        <f t="shared" si="229"/>
        <v>4.630291666666667</v>
      </c>
      <c r="AS1356" s="42">
        <f t="shared" si="231"/>
        <v>1454</v>
      </c>
      <c r="AT1356" s="50">
        <f t="shared" si="230"/>
        <v>6732.44</v>
      </c>
      <c r="AU1356" s="50"/>
      <c r="AV1356" s="50"/>
      <c r="AW1356" s="50"/>
      <c r="AX1356" s="50"/>
      <c r="AY1356" s="51"/>
    </row>
    <row r="1357" spans="44:51" ht="15">
      <c r="AR1357" s="41">
        <f t="shared" si="229"/>
        <v>4.630291666666667</v>
      </c>
      <c r="AS1357" s="42">
        <f t="shared" si="231"/>
        <v>1455</v>
      </c>
      <c r="AT1357" s="50">
        <f t="shared" si="230"/>
        <v>6737.07</v>
      </c>
      <c r="AU1357" s="50"/>
      <c r="AV1357" s="50"/>
      <c r="AW1357" s="50"/>
      <c r="AX1357" s="50"/>
      <c r="AY1357" s="51"/>
    </row>
    <row r="1358" spans="44:51" ht="15">
      <c r="AR1358" s="41">
        <f t="shared" si="229"/>
        <v>4.630291666666667</v>
      </c>
      <c r="AS1358" s="42">
        <f t="shared" si="231"/>
        <v>1456</v>
      </c>
      <c r="AT1358" s="50">
        <f t="shared" si="230"/>
        <v>6741.7</v>
      </c>
      <c r="AU1358" s="50"/>
      <c r="AV1358" s="50"/>
      <c r="AW1358" s="50"/>
      <c r="AX1358" s="50"/>
      <c r="AY1358" s="51"/>
    </row>
    <row r="1359" spans="44:51" ht="15">
      <c r="AR1359" s="41">
        <f t="shared" si="229"/>
        <v>4.630291666666667</v>
      </c>
      <c r="AS1359" s="42">
        <f t="shared" si="231"/>
        <v>1457</v>
      </c>
      <c r="AT1359" s="50">
        <f t="shared" si="230"/>
        <v>6746.33</v>
      </c>
      <c r="AU1359" s="50"/>
      <c r="AV1359" s="50"/>
      <c r="AW1359" s="50"/>
      <c r="AX1359" s="50"/>
      <c r="AY1359" s="51"/>
    </row>
    <row r="1360" spans="44:51" ht="15">
      <c r="AR1360" s="41">
        <f t="shared" si="229"/>
        <v>4.630291666666667</v>
      </c>
      <c r="AS1360" s="42">
        <f t="shared" si="231"/>
        <v>1458</v>
      </c>
      <c r="AT1360" s="50">
        <f t="shared" si="230"/>
        <v>6750.96</v>
      </c>
      <c r="AU1360" s="50"/>
      <c r="AV1360" s="50"/>
      <c r="AW1360" s="50"/>
      <c r="AX1360" s="50"/>
      <c r="AY1360" s="51"/>
    </row>
    <row r="1361" spans="44:51" ht="15">
      <c r="AR1361" s="41">
        <f t="shared" si="229"/>
        <v>4.630291666666667</v>
      </c>
      <c r="AS1361" s="42">
        <f t="shared" si="231"/>
        <v>1459</v>
      </c>
      <c r="AT1361" s="50">
        <f t="shared" si="230"/>
        <v>6755.59</v>
      </c>
      <c r="AU1361" s="50"/>
      <c r="AV1361" s="50"/>
      <c r="AW1361" s="50"/>
      <c r="AX1361" s="50"/>
      <c r="AY1361" s="51"/>
    </row>
    <row r="1362" spans="44:51" ht="15">
      <c r="AR1362" s="41">
        <f t="shared" si="229"/>
        <v>4.630291666666667</v>
      </c>
      <c r="AS1362" s="42">
        <f t="shared" si="231"/>
        <v>1460</v>
      </c>
      <c r="AT1362" s="50">
        <f t="shared" si="230"/>
        <v>6760.22</v>
      </c>
      <c r="AU1362" s="50"/>
      <c r="AV1362" s="50"/>
      <c r="AW1362" s="50"/>
      <c r="AX1362" s="50"/>
      <c r="AY1362" s="51"/>
    </row>
    <row r="1363" spans="44:51" ht="15">
      <c r="AR1363" s="41">
        <f t="shared" si="229"/>
        <v>4.630291666666667</v>
      </c>
      <c r="AS1363" s="42">
        <f t="shared" si="231"/>
        <v>1461</v>
      </c>
      <c r="AT1363" s="50">
        <f t="shared" si="230"/>
        <v>6764.85</v>
      </c>
      <c r="AU1363" s="50"/>
      <c r="AV1363" s="50"/>
      <c r="AW1363" s="50"/>
      <c r="AX1363" s="50"/>
      <c r="AY1363" s="51"/>
    </row>
    <row r="1364" spans="44:51" ht="15">
      <c r="AR1364" s="41">
        <f t="shared" si="229"/>
        <v>4.630291666666667</v>
      </c>
      <c r="AS1364" s="42">
        <f t="shared" si="231"/>
        <v>1462</v>
      </c>
      <c r="AT1364" s="50">
        <f t="shared" si="230"/>
        <v>6769.48</v>
      </c>
      <c r="AU1364" s="50"/>
      <c r="AV1364" s="50"/>
      <c r="AW1364" s="50"/>
      <c r="AX1364" s="50"/>
      <c r="AY1364" s="51"/>
    </row>
    <row r="1365" spans="44:51" ht="15">
      <c r="AR1365" s="41">
        <f t="shared" si="229"/>
        <v>4.630291666666667</v>
      </c>
      <c r="AS1365" s="42">
        <f t="shared" si="231"/>
        <v>1463</v>
      </c>
      <c r="AT1365" s="50">
        <f t="shared" si="230"/>
        <v>6774.11</v>
      </c>
      <c r="AU1365" s="50"/>
      <c r="AV1365" s="50"/>
      <c r="AW1365" s="50"/>
      <c r="AX1365" s="50"/>
      <c r="AY1365" s="51"/>
    </row>
    <row r="1366" spans="44:51" ht="15">
      <c r="AR1366" s="41">
        <f t="shared" si="229"/>
        <v>4.630291666666667</v>
      </c>
      <c r="AS1366" s="42">
        <f t="shared" si="231"/>
        <v>1464</v>
      </c>
      <c r="AT1366" s="50">
        <f t="shared" si="230"/>
        <v>6778.74</v>
      </c>
      <c r="AU1366" s="50"/>
      <c r="AV1366" s="50"/>
      <c r="AW1366" s="50"/>
      <c r="AX1366" s="50"/>
      <c r="AY1366" s="51"/>
    </row>
    <row r="1367" spans="44:51" ht="15">
      <c r="AR1367" s="41">
        <f t="shared" si="229"/>
        <v>4.630291666666667</v>
      </c>
      <c r="AS1367" s="42">
        <f t="shared" si="231"/>
        <v>1465</v>
      </c>
      <c r="AT1367" s="50">
        <f t="shared" si="230"/>
        <v>6783.37</v>
      </c>
      <c r="AU1367" s="50"/>
      <c r="AV1367" s="50"/>
      <c r="AW1367" s="50"/>
      <c r="AX1367" s="50"/>
      <c r="AY1367" s="51"/>
    </row>
    <row r="1368" spans="44:51" ht="15">
      <c r="AR1368" s="41">
        <f t="shared" si="229"/>
        <v>4.630291666666667</v>
      </c>
      <c r="AS1368" s="42">
        <f t="shared" si="231"/>
        <v>1466</v>
      </c>
      <c r="AT1368" s="50">
        <f t="shared" si="230"/>
        <v>6788</v>
      </c>
      <c r="AU1368" s="50"/>
      <c r="AV1368" s="50"/>
      <c r="AW1368" s="50"/>
      <c r="AX1368" s="50"/>
      <c r="AY1368" s="51"/>
    </row>
    <row r="1369" spans="44:51" ht="15">
      <c r="AR1369" s="41">
        <f t="shared" si="229"/>
        <v>4.630291666666667</v>
      </c>
      <c r="AS1369" s="42">
        <f t="shared" si="231"/>
        <v>1467</v>
      </c>
      <c r="AT1369" s="50">
        <f t="shared" si="230"/>
        <v>6792.63</v>
      </c>
      <c r="AU1369" s="50"/>
      <c r="AV1369" s="50"/>
      <c r="AW1369" s="50"/>
      <c r="AX1369" s="50"/>
      <c r="AY1369" s="51"/>
    </row>
    <row r="1370" spans="44:51" ht="15">
      <c r="AR1370" s="41">
        <f t="shared" si="229"/>
        <v>4.630291666666667</v>
      </c>
      <c r="AS1370" s="42">
        <f t="shared" si="231"/>
        <v>1468</v>
      </c>
      <c r="AT1370" s="50">
        <f t="shared" si="230"/>
        <v>6797.26</v>
      </c>
      <c r="AU1370" s="50"/>
      <c r="AV1370" s="50"/>
      <c r="AW1370" s="50"/>
      <c r="AX1370" s="50"/>
      <c r="AY1370" s="51"/>
    </row>
    <row r="1371" spans="44:51" ht="15">
      <c r="AR1371" s="41">
        <f t="shared" si="229"/>
        <v>4.630291666666667</v>
      </c>
      <c r="AS1371" s="42">
        <f t="shared" si="231"/>
        <v>1469</v>
      </c>
      <c r="AT1371" s="50">
        <f t="shared" si="230"/>
        <v>6801.89</v>
      </c>
      <c r="AU1371" s="50"/>
      <c r="AV1371" s="50"/>
      <c r="AW1371" s="50"/>
      <c r="AX1371" s="50"/>
      <c r="AY1371" s="51"/>
    </row>
    <row r="1372" spans="44:51" ht="15">
      <c r="AR1372" s="41">
        <f t="shared" si="229"/>
        <v>4.630291666666667</v>
      </c>
      <c r="AS1372" s="42">
        <f t="shared" si="231"/>
        <v>1470</v>
      </c>
      <c r="AT1372" s="50">
        <f t="shared" si="230"/>
        <v>6806.52</v>
      </c>
      <c r="AU1372" s="50"/>
      <c r="AV1372" s="50"/>
      <c r="AW1372" s="50"/>
      <c r="AX1372" s="50"/>
      <c r="AY1372" s="51"/>
    </row>
    <row r="1373" spans="44:51" ht="15">
      <c r="AR1373" s="41">
        <f t="shared" si="229"/>
        <v>4.630291666666667</v>
      </c>
      <c r="AS1373" s="42">
        <f t="shared" si="231"/>
        <v>1471</v>
      </c>
      <c r="AT1373" s="50">
        <f t="shared" si="230"/>
        <v>6811.15</v>
      </c>
      <c r="AU1373" s="50"/>
      <c r="AV1373" s="50"/>
      <c r="AW1373" s="50"/>
      <c r="AX1373" s="50"/>
      <c r="AY1373" s="51"/>
    </row>
    <row r="1374" spans="44:51" ht="15">
      <c r="AR1374" s="41">
        <f t="shared" si="229"/>
        <v>4.630291666666667</v>
      </c>
      <c r="AS1374" s="42">
        <f t="shared" si="231"/>
        <v>1472</v>
      </c>
      <c r="AT1374" s="50">
        <f t="shared" si="230"/>
        <v>6815.78</v>
      </c>
      <c r="AU1374" s="50"/>
      <c r="AV1374" s="50"/>
      <c r="AW1374" s="50"/>
      <c r="AX1374" s="50"/>
      <c r="AY1374" s="51"/>
    </row>
    <row r="1375" spans="44:51" ht="15">
      <c r="AR1375" s="41">
        <f t="shared" si="229"/>
        <v>4.630291666666667</v>
      </c>
      <c r="AS1375" s="42">
        <f t="shared" si="231"/>
        <v>1473</v>
      </c>
      <c r="AT1375" s="50">
        <f t="shared" si="230"/>
        <v>6820.41</v>
      </c>
      <c r="AU1375" s="50"/>
      <c r="AV1375" s="50"/>
      <c r="AW1375" s="50"/>
      <c r="AX1375" s="50"/>
      <c r="AY1375" s="51"/>
    </row>
    <row r="1376" spans="44:51" ht="15">
      <c r="AR1376" s="41">
        <f t="shared" si="229"/>
        <v>4.630291666666667</v>
      </c>
      <c r="AS1376" s="42">
        <f t="shared" si="231"/>
        <v>1474</v>
      </c>
      <c r="AT1376" s="50">
        <f t="shared" si="230"/>
        <v>6825.04</v>
      </c>
      <c r="AU1376" s="50"/>
      <c r="AV1376" s="50"/>
      <c r="AW1376" s="50"/>
      <c r="AX1376" s="50"/>
      <c r="AY1376" s="51"/>
    </row>
    <row r="1377" spans="44:51" ht="15">
      <c r="AR1377" s="41">
        <f t="shared" si="229"/>
        <v>4.630291666666667</v>
      </c>
      <c r="AS1377" s="42">
        <f t="shared" si="231"/>
        <v>1475</v>
      </c>
      <c r="AT1377" s="50">
        <f t="shared" si="230"/>
        <v>6829.68</v>
      </c>
      <c r="AU1377" s="50"/>
      <c r="AV1377" s="50"/>
      <c r="AW1377" s="50"/>
      <c r="AX1377" s="50"/>
      <c r="AY1377" s="51"/>
    </row>
    <row r="1378" spans="44:51" ht="15">
      <c r="AR1378" s="41">
        <f t="shared" si="229"/>
        <v>4.630291666666667</v>
      </c>
      <c r="AS1378" s="42">
        <f t="shared" si="231"/>
        <v>1476</v>
      </c>
      <c r="AT1378" s="50">
        <f t="shared" si="230"/>
        <v>6834.31</v>
      </c>
      <c r="AU1378" s="50"/>
      <c r="AV1378" s="50"/>
      <c r="AW1378" s="50"/>
      <c r="AX1378" s="50"/>
      <c r="AY1378" s="51"/>
    </row>
    <row r="1379" spans="44:51" ht="15">
      <c r="AR1379" s="41">
        <f t="shared" si="229"/>
        <v>4.630291666666667</v>
      </c>
      <c r="AS1379" s="42">
        <f t="shared" si="231"/>
        <v>1477</v>
      </c>
      <c r="AT1379" s="50">
        <f t="shared" si="230"/>
        <v>6838.94</v>
      </c>
      <c r="AU1379" s="50"/>
      <c r="AV1379" s="50"/>
      <c r="AW1379" s="50"/>
      <c r="AX1379" s="50"/>
      <c r="AY1379" s="51"/>
    </row>
    <row r="1380" spans="44:51" ht="15">
      <c r="AR1380" s="41">
        <f t="shared" si="229"/>
        <v>4.630291666666667</v>
      </c>
      <c r="AS1380" s="42">
        <f t="shared" si="231"/>
        <v>1478</v>
      </c>
      <c r="AT1380" s="50">
        <f t="shared" si="230"/>
        <v>6843.57</v>
      </c>
      <c r="AU1380" s="50"/>
      <c r="AV1380" s="50"/>
      <c r="AW1380" s="50"/>
      <c r="AX1380" s="50"/>
      <c r="AY1380" s="51"/>
    </row>
    <row r="1381" spans="44:51" ht="15">
      <c r="AR1381" s="41">
        <f t="shared" si="229"/>
        <v>4.630291666666667</v>
      </c>
      <c r="AS1381" s="42">
        <f t="shared" si="231"/>
        <v>1479</v>
      </c>
      <c r="AT1381" s="50">
        <f t="shared" si="230"/>
        <v>6848.2</v>
      </c>
      <c r="AU1381" s="50"/>
      <c r="AV1381" s="50"/>
      <c r="AW1381" s="50"/>
      <c r="AX1381" s="50"/>
      <c r="AY1381" s="51"/>
    </row>
    <row r="1382" spans="44:51" ht="15">
      <c r="AR1382" s="41">
        <f t="shared" si="229"/>
        <v>4.630291666666667</v>
      </c>
      <c r="AS1382" s="42">
        <f t="shared" si="231"/>
        <v>1480</v>
      </c>
      <c r="AT1382" s="50">
        <f t="shared" si="230"/>
        <v>6852.83</v>
      </c>
      <c r="AU1382" s="50"/>
      <c r="AV1382" s="50"/>
      <c r="AW1382" s="50"/>
      <c r="AX1382" s="50"/>
      <c r="AY1382" s="51"/>
    </row>
    <row r="1383" spans="44:51" ht="15">
      <c r="AR1383" s="41">
        <f t="shared" si="229"/>
        <v>4.630291666666667</v>
      </c>
      <c r="AS1383" s="42">
        <f t="shared" si="231"/>
        <v>1481</v>
      </c>
      <c r="AT1383" s="50">
        <f t="shared" si="230"/>
        <v>6857.46</v>
      </c>
      <c r="AU1383" s="50"/>
      <c r="AV1383" s="50"/>
      <c r="AW1383" s="50"/>
      <c r="AX1383" s="50"/>
      <c r="AY1383" s="51"/>
    </row>
    <row r="1384" spans="44:51" ht="15">
      <c r="AR1384" s="41">
        <f t="shared" si="229"/>
        <v>4.630291666666667</v>
      </c>
      <c r="AS1384" s="42">
        <f t="shared" si="231"/>
        <v>1482</v>
      </c>
      <c r="AT1384" s="50">
        <f t="shared" si="230"/>
        <v>6862.09</v>
      </c>
      <c r="AU1384" s="50"/>
      <c r="AV1384" s="50"/>
      <c r="AW1384" s="50"/>
      <c r="AX1384" s="50"/>
      <c r="AY1384" s="51"/>
    </row>
    <row r="1385" spans="44:51" ht="15">
      <c r="AR1385" s="41">
        <f t="shared" si="229"/>
        <v>4.630291666666667</v>
      </c>
      <c r="AS1385" s="42">
        <f t="shared" si="231"/>
        <v>1483</v>
      </c>
      <c r="AT1385" s="50">
        <f t="shared" si="230"/>
        <v>6866.72</v>
      </c>
      <c r="AU1385" s="50"/>
      <c r="AV1385" s="50"/>
      <c r="AW1385" s="50"/>
      <c r="AX1385" s="50"/>
      <c r="AY1385" s="51"/>
    </row>
    <row r="1386" spans="44:51" ht="15">
      <c r="AR1386" s="41">
        <f t="shared" si="229"/>
        <v>4.630291666666667</v>
      </c>
      <c r="AS1386" s="42">
        <f t="shared" si="231"/>
        <v>1484</v>
      </c>
      <c r="AT1386" s="50">
        <f t="shared" si="230"/>
        <v>6871.35</v>
      </c>
      <c r="AU1386" s="50"/>
      <c r="AV1386" s="50"/>
      <c r="AW1386" s="50"/>
      <c r="AX1386" s="50"/>
      <c r="AY1386" s="51"/>
    </row>
    <row r="1387" spans="44:51" ht="15">
      <c r="AR1387" s="41">
        <f t="shared" si="229"/>
        <v>4.630291666666667</v>
      </c>
      <c r="AS1387" s="42">
        <f t="shared" si="231"/>
        <v>1485</v>
      </c>
      <c r="AT1387" s="50">
        <f t="shared" si="230"/>
        <v>6875.98</v>
      </c>
      <c r="AU1387" s="50"/>
      <c r="AV1387" s="50"/>
      <c r="AW1387" s="50"/>
      <c r="AX1387" s="50"/>
      <c r="AY1387" s="51"/>
    </row>
    <row r="1388" spans="44:51" ht="15">
      <c r="AR1388" s="41">
        <f t="shared" si="229"/>
        <v>4.630291666666667</v>
      </c>
      <c r="AS1388" s="42">
        <f t="shared" si="231"/>
        <v>1486</v>
      </c>
      <c r="AT1388" s="50">
        <f t="shared" si="230"/>
        <v>6880.61</v>
      </c>
      <c r="AU1388" s="50"/>
      <c r="AV1388" s="50"/>
      <c r="AW1388" s="50"/>
      <c r="AX1388" s="50"/>
      <c r="AY1388" s="51"/>
    </row>
    <row r="1389" spans="44:51" ht="15">
      <c r="AR1389" s="41">
        <f t="shared" si="229"/>
        <v>4.630291666666667</v>
      </c>
      <c r="AS1389" s="42">
        <f t="shared" si="231"/>
        <v>1487</v>
      </c>
      <c r="AT1389" s="50">
        <f t="shared" si="230"/>
        <v>6885.24</v>
      </c>
      <c r="AU1389" s="50"/>
      <c r="AV1389" s="50"/>
      <c r="AW1389" s="50"/>
      <c r="AX1389" s="50"/>
      <c r="AY1389" s="51"/>
    </row>
    <row r="1390" spans="44:51" ht="15">
      <c r="AR1390" s="41">
        <f t="shared" si="229"/>
        <v>4.630291666666667</v>
      </c>
      <c r="AS1390" s="42">
        <f t="shared" si="231"/>
        <v>1488</v>
      </c>
      <c r="AT1390" s="50">
        <f t="shared" si="230"/>
        <v>6889.87</v>
      </c>
      <c r="AU1390" s="50"/>
      <c r="AV1390" s="50"/>
      <c r="AW1390" s="50"/>
      <c r="AX1390" s="50"/>
      <c r="AY1390" s="51"/>
    </row>
    <row r="1391" spans="44:51" ht="15">
      <c r="AR1391" s="41">
        <f t="shared" si="229"/>
        <v>4.630291666666667</v>
      </c>
      <c r="AS1391" s="42">
        <f t="shared" si="231"/>
        <v>1489</v>
      </c>
      <c r="AT1391" s="50">
        <f t="shared" si="230"/>
        <v>6894.5</v>
      </c>
      <c r="AU1391" s="50"/>
      <c r="AV1391" s="50"/>
      <c r="AW1391" s="50"/>
      <c r="AX1391" s="50"/>
      <c r="AY1391" s="51"/>
    </row>
    <row r="1392" spans="44:51" ht="15">
      <c r="AR1392" s="41">
        <f t="shared" si="229"/>
        <v>4.630291666666667</v>
      </c>
      <c r="AS1392" s="42">
        <f t="shared" si="231"/>
        <v>1490</v>
      </c>
      <c r="AT1392" s="50">
        <f t="shared" si="230"/>
        <v>6899.13</v>
      </c>
      <c r="AU1392" s="50"/>
      <c r="AV1392" s="50"/>
      <c r="AW1392" s="50"/>
      <c r="AX1392" s="50"/>
      <c r="AY1392" s="51"/>
    </row>
    <row r="1393" spans="44:51" ht="15">
      <c r="AR1393" s="41">
        <f t="shared" si="229"/>
        <v>4.630291666666667</v>
      </c>
      <c r="AS1393" s="42">
        <f t="shared" si="231"/>
        <v>1491</v>
      </c>
      <c r="AT1393" s="50">
        <f t="shared" si="230"/>
        <v>6903.76</v>
      </c>
      <c r="AU1393" s="50"/>
      <c r="AV1393" s="50"/>
      <c r="AW1393" s="50"/>
      <c r="AX1393" s="50"/>
      <c r="AY1393" s="51"/>
    </row>
    <row r="1394" spans="44:51" ht="15">
      <c r="AR1394" s="41">
        <f t="shared" si="229"/>
        <v>4.630291666666667</v>
      </c>
      <c r="AS1394" s="42">
        <f t="shared" si="231"/>
        <v>1492</v>
      </c>
      <c r="AT1394" s="50">
        <f t="shared" si="230"/>
        <v>6908.39</v>
      </c>
      <c r="AU1394" s="50"/>
      <c r="AV1394" s="50"/>
      <c r="AW1394" s="50"/>
      <c r="AX1394" s="50"/>
      <c r="AY1394" s="51"/>
    </row>
    <row r="1395" spans="44:51" ht="15">
      <c r="AR1395" s="41">
        <f t="shared" si="229"/>
        <v>4.630291666666667</v>
      </c>
      <c r="AS1395" s="42">
        <f t="shared" si="231"/>
        <v>1493</v>
      </c>
      <c r="AT1395" s="50">
        <f t="shared" si="230"/>
        <v>6913.02</v>
      </c>
      <c r="AU1395" s="50"/>
      <c r="AV1395" s="50"/>
      <c r="AW1395" s="50"/>
      <c r="AX1395" s="50"/>
      <c r="AY1395" s="51"/>
    </row>
    <row r="1396" spans="44:51" ht="15">
      <c r="AR1396" s="41">
        <f t="shared" si="229"/>
        <v>4.630291666666667</v>
      </c>
      <c r="AS1396" s="42">
        <f t="shared" si="231"/>
        <v>1494</v>
      </c>
      <c r="AT1396" s="50">
        <f t="shared" si="230"/>
        <v>6917.65</v>
      </c>
      <c r="AU1396" s="50"/>
      <c r="AV1396" s="50"/>
      <c r="AW1396" s="50"/>
      <c r="AX1396" s="50"/>
      <c r="AY1396" s="51"/>
    </row>
    <row r="1397" spans="44:51" ht="15">
      <c r="AR1397" s="41">
        <f t="shared" si="229"/>
        <v>4.630291666666667</v>
      </c>
      <c r="AS1397" s="42">
        <f t="shared" si="231"/>
        <v>1495</v>
      </c>
      <c r="AT1397" s="50">
        <f t="shared" si="230"/>
        <v>6922.28</v>
      </c>
      <c r="AU1397" s="50"/>
      <c r="AV1397" s="50"/>
      <c r="AW1397" s="50"/>
      <c r="AX1397" s="50"/>
      <c r="AY1397" s="51"/>
    </row>
    <row r="1398" spans="44:51" ht="15">
      <c r="AR1398" s="41">
        <f t="shared" si="229"/>
        <v>4.630291666666667</v>
      </c>
      <c r="AS1398" s="42">
        <f t="shared" si="231"/>
        <v>1496</v>
      </c>
      <c r="AT1398" s="50">
        <f t="shared" si="230"/>
        <v>6926.91</v>
      </c>
      <c r="AU1398" s="50"/>
      <c r="AV1398" s="50"/>
      <c r="AW1398" s="50"/>
      <c r="AX1398" s="50"/>
      <c r="AY1398" s="51"/>
    </row>
    <row r="1399" spans="44:51" ht="15">
      <c r="AR1399" s="41">
        <f t="shared" si="229"/>
        <v>4.630291666666667</v>
      </c>
      <c r="AS1399" s="42">
        <f t="shared" si="231"/>
        <v>1497</v>
      </c>
      <c r="AT1399" s="50">
        <f t="shared" si="230"/>
        <v>6931.54</v>
      </c>
      <c r="AU1399" s="50"/>
      <c r="AV1399" s="50"/>
      <c r="AW1399" s="50"/>
      <c r="AX1399" s="50"/>
      <c r="AY1399" s="51"/>
    </row>
    <row r="1400" spans="44:51" ht="15">
      <c r="AR1400" s="41">
        <f t="shared" si="229"/>
        <v>4.630291666666667</v>
      </c>
      <c r="AS1400" s="42">
        <f t="shared" si="231"/>
        <v>1498</v>
      </c>
      <c r="AT1400" s="50">
        <f t="shared" si="230"/>
        <v>6936.17</v>
      </c>
      <c r="AU1400" s="50"/>
      <c r="AV1400" s="50"/>
      <c r="AW1400" s="50"/>
      <c r="AX1400" s="50"/>
      <c r="AY1400" s="51"/>
    </row>
    <row r="1401" spans="44:51" ht="15">
      <c r="AR1401" s="41">
        <f t="shared" si="229"/>
        <v>4.630291666666667</v>
      </c>
      <c r="AS1401" s="42">
        <f t="shared" si="231"/>
        <v>1499</v>
      </c>
      <c r="AT1401" s="50">
        <f t="shared" si="230"/>
        <v>6940.8</v>
      </c>
      <c r="AU1401" s="50"/>
      <c r="AV1401" s="50"/>
      <c r="AW1401" s="50"/>
      <c r="AX1401" s="50"/>
      <c r="AY1401" s="51"/>
    </row>
    <row r="1402" spans="44:51" ht="15">
      <c r="AR1402" s="41">
        <f t="shared" si="229"/>
        <v>4.630291666666667</v>
      </c>
      <c r="AS1402" s="42">
        <f t="shared" si="231"/>
        <v>1500</v>
      </c>
      <c r="AT1402" s="50">
        <f t="shared" si="230"/>
        <v>6945.43</v>
      </c>
      <c r="AU1402" s="50"/>
      <c r="AV1402" s="50"/>
      <c r="AW1402" s="50"/>
      <c r="AX1402" s="50"/>
      <c r="AY1402" s="51"/>
    </row>
    <row r="1403" spans="44:51" ht="15">
      <c r="AR1403" s="41">
        <f t="shared" si="229"/>
        <v>4.630291666666667</v>
      </c>
      <c r="AS1403" s="42">
        <f t="shared" si="231"/>
        <v>1501</v>
      </c>
      <c r="AT1403" s="50">
        <f t="shared" si="230"/>
        <v>6950.06</v>
      </c>
      <c r="AU1403" s="50"/>
      <c r="AV1403" s="50"/>
      <c r="AW1403" s="50"/>
      <c r="AX1403" s="50"/>
      <c r="AY1403" s="51"/>
    </row>
    <row r="1404" spans="44:51" ht="15">
      <c r="AR1404" s="41">
        <f t="shared" si="229"/>
        <v>4.630291666666667</v>
      </c>
      <c r="AS1404" s="42">
        <f t="shared" si="231"/>
        <v>1502</v>
      </c>
      <c r="AT1404" s="50">
        <f t="shared" si="230"/>
        <v>6954.69</v>
      </c>
      <c r="AU1404" s="50"/>
      <c r="AV1404" s="50"/>
      <c r="AW1404" s="50"/>
      <c r="AX1404" s="50"/>
      <c r="AY1404" s="51"/>
    </row>
    <row r="1405" spans="44:51" ht="15">
      <c r="AR1405" s="41">
        <f t="shared" si="229"/>
        <v>4.630291666666667</v>
      </c>
      <c r="AS1405" s="42">
        <f t="shared" si="231"/>
        <v>1503</v>
      </c>
      <c r="AT1405" s="50">
        <f t="shared" si="230"/>
        <v>6959.32</v>
      </c>
      <c r="AU1405" s="50"/>
      <c r="AV1405" s="50"/>
      <c r="AW1405" s="50"/>
      <c r="AX1405" s="50"/>
      <c r="AY1405" s="51"/>
    </row>
    <row r="1406" spans="44:51" ht="15">
      <c r="AR1406" s="41">
        <f t="shared" si="229"/>
        <v>4.630291666666667</v>
      </c>
      <c r="AS1406" s="42">
        <f t="shared" si="231"/>
        <v>1504</v>
      </c>
      <c r="AT1406" s="50">
        <f t="shared" si="230"/>
        <v>6963.95</v>
      </c>
      <c r="AU1406" s="50"/>
      <c r="AV1406" s="50"/>
      <c r="AW1406" s="50"/>
      <c r="AX1406" s="50"/>
      <c r="AY1406" s="51"/>
    </row>
    <row r="1407" spans="44:51" ht="15">
      <c r="AR1407" s="41">
        <f t="shared" si="229"/>
        <v>4.630291666666667</v>
      </c>
      <c r="AS1407" s="42">
        <f t="shared" si="231"/>
        <v>1505</v>
      </c>
      <c r="AT1407" s="50">
        <f t="shared" si="230"/>
        <v>6968.58</v>
      </c>
      <c r="AU1407" s="50"/>
      <c r="AV1407" s="50"/>
      <c r="AW1407" s="50"/>
      <c r="AX1407" s="50"/>
      <c r="AY1407" s="51"/>
    </row>
    <row r="1408" spans="44:51" ht="15">
      <c r="AR1408" s="41">
        <f t="shared" si="229"/>
        <v>4.630291666666667</v>
      </c>
      <c r="AS1408" s="42">
        <f t="shared" si="231"/>
        <v>1506</v>
      </c>
      <c r="AT1408" s="50">
        <f t="shared" si="230"/>
        <v>6973.21</v>
      </c>
      <c r="AU1408" s="50"/>
      <c r="AV1408" s="50"/>
      <c r="AW1408" s="50"/>
      <c r="AX1408" s="50"/>
      <c r="AY1408" s="51"/>
    </row>
    <row r="1409" spans="44:51" ht="15">
      <c r="AR1409" s="41">
        <f t="shared" si="229"/>
        <v>4.630291666666667</v>
      </c>
      <c r="AS1409" s="42">
        <f t="shared" si="231"/>
        <v>1507</v>
      </c>
      <c r="AT1409" s="50">
        <f t="shared" si="230"/>
        <v>6977.84</v>
      </c>
      <c r="AU1409" s="50"/>
      <c r="AV1409" s="50"/>
      <c r="AW1409" s="50"/>
      <c r="AX1409" s="50"/>
      <c r="AY1409" s="51"/>
    </row>
    <row r="1410" spans="44:51" ht="15">
      <c r="AR1410" s="41">
        <f t="shared" si="229"/>
        <v>4.630291666666667</v>
      </c>
      <c r="AS1410" s="42">
        <f t="shared" si="231"/>
        <v>1508</v>
      </c>
      <c r="AT1410" s="50">
        <f t="shared" si="230"/>
        <v>6982.47</v>
      </c>
      <c r="AU1410" s="50"/>
      <c r="AV1410" s="50"/>
      <c r="AW1410" s="50"/>
      <c r="AX1410" s="50"/>
      <c r="AY1410" s="51"/>
    </row>
    <row r="1411" spans="44:51" ht="15">
      <c r="AR1411" s="41">
        <f aca="true" t="shared" si="232" ref="AR1411:AR1474">5556.35/12/100</f>
        <v>4.630291666666667</v>
      </c>
      <c r="AS1411" s="42">
        <f t="shared" si="231"/>
        <v>1509</v>
      </c>
      <c r="AT1411" s="50">
        <f aca="true" t="shared" si="233" ref="AT1411:AT1474">ROUNDDOWN(AS1411*AR1411,2)</f>
        <v>6987.11</v>
      </c>
      <c r="AU1411" s="50"/>
      <c r="AV1411" s="50"/>
      <c r="AW1411" s="50"/>
      <c r="AX1411" s="50"/>
      <c r="AY1411" s="51"/>
    </row>
    <row r="1412" spans="44:51" ht="15">
      <c r="AR1412" s="41">
        <f t="shared" si="232"/>
        <v>4.630291666666667</v>
      </c>
      <c r="AS1412" s="42">
        <f aca="true" t="shared" si="234" ref="AS1412:AS1475">AS1411+1</f>
        <v>1510</v>
      </c>
      <c r="AT1412" s="50">
        <f t="shared" si="233"/>
        <v>6991.74</v>
      </c>
      <c r="AU1412" s="50"/>
      <c r="AV1412" s="50"/>
      <c r="AW1412" s="50"/>
      <c r="AX1412" s="50"/>
      <c r="AY1412" s="51"/>
    </row>
    <row r="1413" spans="44:51" ht="15">
      <c r="AR1413" s="41">
        <f t="shared" si="232"/>
        <v>4.630291666666667</v>
      </c>
      <c r="AS1413" s="42">
        <f t="shared" si="234"/>
        <v>1511</v>
      </c>
      <c r="AT1413" s="50">
        <f t="shared" si="233"/>
        <v>6996.37</v>
      </c>
      <c r="AU1413" s="50"/>
      <c r="AV1413" s="50"/>
      <c r="AW1413" s="50"/>
      <c r="AX1413" s="50"/>
      <c r="AY1413" s="51"/>
    </row>
    <row r="1414" spans="44:51" ht="15">
      <c r="AR1414" s="41">
        <f t="shared" si="232"/>
        <v>4.630291666666667</v>
      </c>
      <c r="AS1414" s="42">
        <f t="shared" si="234"/>
        <v>1512</v>
      </c>
      <c r="AT1414" s="50">
        <f t="shared" si="233"/>
        <v>7001</v>
      </c>
      <c r="AU1414" s="50"/>
      <c r="AV1414" s="50"/>
      <c r="AW1414" s="50"/>
      <c r="AX1414" s="50"/>
      <c r="AY1414" s="51"/>
    </row>
    <row r="1415" spans="44:51" ht="15">
      <c r="AR1415" s="41">
        <f t="shared" si="232"/>
        <v>4.630291666666667</v>
      </c>
      <c r="AS1415" s="42">
        <f t="shared" si="234"/>
        <v>1513</v>
      </c>
      <c r="AT1415" s="50">
        <f t="shared" si="233"/>
        <v>7005.63</v>
      </c>
      <c r="AU1415" s="50"/>
      <c r="AV1415" s="50"/>
      <c r="AW1415" s="50"/>
      <c r="AX1415" s="50"/>
      <c r="AY1415" s="51"/>
    </row>
    <row r="1416" spans="44:51" ht="15">
      <c r="AR1416" s="41">
        <f t="shared" si="232"/>
        <v>4.630291666666667</v>
      </c>
      <c r="AS1416" s="42">
        <f t="shared" si="234"/>
        <v>1514</v>
      </c>
      <c r="AT1416" s="50">
        <f t="shared" si="233"/>
        <v>7010.26</v>
      </c>
      <c r="AU1416" s="50"/>
      <c r="AV1416" s="50"/>
      <c r="AW1416" s="50"/>
      <c r="AX1416" s="50"/>
      <c r="AY1416" s="51"/>
    </row>
    <row r="1417" spans="44:51" ht="15">
      <c r="AR1417" s="41">
        <f t="shared" si="232"/>
        <v>4.630291666666667</v>
      </c>
      <c r="AS1417" s="42">
        <f t="shared" si="234"/>
        <v>1515</v>
      </c>
      <c r="AT1417" s="50">
        <f t="shared" si="233"/>
        <v>7014.89</v>
      </c>
      <c r="AU1417" s="50"/>
      <c r="AV1417" s="50"/>
      <c r="AW1417" s="50"/>
      <c r="AX1417" s="50"/>
      <c r="AY1417" s="51"/>
    </row>
    <row r="1418" spans="44:51" ht="15">
      <c r="AR1418" s="41">
        <f t="shared" si="232"/>
        <v>4.630291666666667</v>
      </c>
      <c r="AS1418" s="42">
        <f t="shared" si="234"/>
        <v>1516</v>
      </c>
      <c r="AT1418" s="50">
        <f t="shared" si="233"/>
        <v>7019.52</v>
      </c>
      <c r="AU1418" s="50"/>
      <c r="AV1418" s="50"/>
      <c r="AW1418" s="50"/>
      <c r="AX1418" s="50"/>
      <c r="AY1418" s="51"/>
    </row>
    <row r="1419" spans="44:51" ht="15">
      <c r="AR1419" s="41">
        <f t="shared" si="232"/>
        <v>4.630291666666667</v>
      </c>
      <c r="AS1419" s="42">
        <f t="shared" si="234"/>
        <v>1517</v>
      </c>
      <c r="AT1419" s="50">
        <f t="shared" si="233"/>
        <v>7024.15</v>
      </c>
      <c r="AU1419" s="50"/>
      <c r="AV1419" s="50"/>
      <c r="AW1419" s="50"/>
      <c r="AX1419" s="50"/>
      <c r="AY1419" s="51"/>
    </row>
    <row r="1420" spans="44:51" ht="15">
      <c r="AR1420" s="41">
        <f t="shared" si="232"/>
        <v>4.630291666666667</v>
      </c>
      <c r="AS1420" s="42">
        <f t="shared" si="234"/>
        <v>1518</v>
      </c>
      <c r="AT1420" s="50">
        <f t="shared" si="233"/>
        <v>7028.78</v>
      </c>
      <c r="AU1420" s="50"/>
      <c r="AV1420" s="50"/>
      <c r="AW1420" s="50"/>
      <c r="AX1420" s="50"/>
      <c r="AY1420" s="51"/>
    </row>
    <row r="1421" spans="44:51" ht="15">
      <c r="AR1421" s="41">
        <f t="shared" si="232"/>
        <v>4.630291666666667</v>
      </c>
      <c r="AS1421" s="42">
        <f t="shared" si="234"/>
        <v>1519</v>
      </c>
      <c r="AT1421" s="50">
        <f t="shared" si="233"/>
        <v>7033.41</v>
      </c>
      <c r="AU1421" s="50"/>
      <c r="AV1421" s="50"/>
      <c r="AW1421" s="50"/>
      <c r="AX1421" s="50"/>
      <c r="AY1421" s="51"/>
    </row>
    <row r="1422" spans="44:51" ht="15">
      <c r="AR1422" s="41">
        <f t="shared" si="232"/>
        <v>4.630291666666667</v>
      </c>
      <c r="AS1422" s="42">
        <f t="shared" si="234"/>
        <v>1520</v>
      </c>
      <c r="AT1422" s="50">
        <f t="shared" si="233"/>
        <v>7038.04</v>
      </c>
      <c r="AU1422" s="50"/>
      <c r="AV1422" s="50"/>
      <c r="AW1422" s="50"/>
      <c r="AX1422" s="50"/>
      <c r="AY1422" s="51"/>
    </row>
    <row r="1423" spans="44:51" ht="15">
      <c r="AR1423" s="41">
        <f t="shared" si="232"/>
        <v>4.630291666666667</v>
      </c>
      <c r="AS1423" s="42">
        <f t="shared" si="234"/>
        <v>1521</v>
      </c>
      <c r="AT1423" s="50">
        <f t="shared" si="233"/>
        <v>7042.67</v>
      </c>
      <c r="AU1423" s="50"/>
      <c r="AV1423" s="50"/>
      <c r="AW1423" s="50"/>
      <c r="AX1423" s="50"/>
      <c r="AY1423" s="51"/>
    </row>
    <row r="1424" spans="44:51" ht="15">
      <c r="AR1424" s="41">
        <f t="shared" si="232"/>
        <v>4.630291666666667</v>
      </c>
      <c r="AS1424" s="42">
        <f t="shared" si="234"/>
        <v>1522</v>
      </c>
      <c r="AT1424" s="50">
        <f t="shared" si="233"/>
        <v>7047.3</v>
      </c>
      <c r="AU1424" s="50"/>
      <c r="AV1424" s="50"/>
      <c r="AW1424" s="50"/>
      <c r="AX1424" s="50"/>
      <c r="AY1424" s="51"/>
    </row>
    <row r="1425" spans="44:51" ht="15">
      <c r="AR1425" s="41">
        <f t="shared" si="232"/>
        <v>4.630291666666667</v>
      </c>
      <c r="AS1425" s="42">
        <f t="shared" si="234"/>
        <v>1523</v>
      </c>
      <c r="AT1425" s="50">
        <f t="shared" si="233"/>
        <v>7051.93</v>
      </c>
      <c r="AU1425" s="50"/>
      <c r="AV1425" s="50"/>
      <c r="AW1425" s="50"/>
      <c r="AX1425" s="50"/>
      <c r="AY1425" s="51"/>
    </row>
    <row r="1426" spans="44:51" ht="15">
      <c r="AR1426" s="41">
        <f t="shared" si="232"/>
        <v>4.630291666666667</v>
      </c>
      <c r="AS1426" s="42">
        <f t="shared" si="234"/>
        <v>1524</v>
      </c>
      <c r="AT1426" s="50">
        <f t="shared" si="233"/>
        <v>7056.56</v>
      </c>
      <c r="AU1426" s="50"/>
      <c r="AV1426" s="50"/>
      <c r="AW1426" s="50"/>
      <c r="AX1426" s="50"/>
      <c r="AY1426" s="51"/>
    </row>
    <row r="1427" spans="44:51" ht="15">
      <c r="AR1427" s="41">
        <f t="shared" si="232"/>
        <v>4.630291666666667</v>
      </c>
      <c r="AS1427" s="42">
        <f t="shared" si="234"/>
        <v>1525</v>
      </c>
      <c r="AT1427" s="50">
        <f t="shared" si="233"/>
        <v>7061.19</v>
      </c>
      <c r="AU1427" s="50"/>
      <c r="AV1427" s="50"/>
      <c r="AW1427" s="50"/>
      <c r="AX1427" s="50"/>
      <c r="AY1427" s="51"/>
    </row>
    <row r="1428" spans="44:51" ht="15">
      <c r="AR1428" s="41">
        <f t="shared" si="232"/>
        <v>4.630291666666667</v>
      </c>
      <c r="AS1428" s="42">
        <f t="shared" si="234"/>
        <v>1526</v>
      </c>
      <c r="AT1428" s="50">
        <f t="shared" si="233"/>
        <v>7065.82</v>
      </c>
      <c r="AU1428" s="50"/>
      <c r="AV1428" s="50"/>
      <c r="AW1428" s="50"/>
      <c r="AX1428" s="50"/>
      <c r="AY1428" s="51"/>
    </row>
    <row r="1429" spans="44:51" ht="15">
      <c r="AR1429" s="41">
        <f t="shared" si="232"/>
        <v>4.630291666666667</v>
      </c>
      <c r="AS1429" s="42">
        <f t="shared" si="234"/>
        <v>1527</v>
      </c>
      <c r="AT1429" s="50">
        <f t="shared" si="233"/>
        <v>7070.45</v>
      </c>
      <c r="AU1429" s="50"/>
      <c r="AV1429" s="50"/>
      <c r="AW1429" s="50"/>
      <c r="AX1429" s="50"/>
      <c r="AY1429" s="51"/>
    </row>
    <row r="1430" spans="44:51" ht="15">
      <c r="AR1430" s="41">
        <f t="shared" si="232"/>
        <v>4.630291666666667</v>
      </c>
      <c r="AS1430" s="42">
        <f t="shared" si="234"/>
        <v>1528</v>
      </c>
      <c r="AT1430" s="50">
        <f t="shared" si="233"/>
        <v>7075.08</v>
      </c>
      <c r="AU1430" s="50"/>
      <c r="AV1430" s="50"/>
      <c r="AW1430" s="50"/>
      <c r="AX1430" s="50"/>
      <c r="AY1430" s="51"/>
    </row>
    <row r="1431" spans="44:51" ht="15">
      <c r="AR1431" s="41">
        <f t="shared" si="232"/>
        <v>4.630291666666667</v>
      </c>
      <c r="AS1431" s="42">
        <f t="shared" si="234"/>
        <v>1529</v>
      </c>
      <c r="AT1431" s="50">
        <f t="shared" si="233"/>
        <v>7079.71</v>
      </c>
      <c r="AU1431" s="50"/>
      <c r="AV1431" s="50"/>
      <c r="AW1431" s="50"/>
      <c r="AX1431" s="50"/>
      <c r="AY1431" s="51"/>
    </row>
    <row r="1432" spans="44:51" ht="15">
      <c r="AR1432" s="41">
        <f t="shared" si="232"/>
        <v>4.630291666666667</v>
      </c>
      <c r="AS1432" s="42">
        <f t="shared" si="234"/>
        <v>1530</v>
      </c>
      <c r="AT1432" s="50">
        <f t="shared" si="233"/>
        <v>7084.34</v>
      </c>
      <c r="AU1432" s="50"/>
      <c r="AV1432" s="50"/>
      <c r="AW1432" s="50"/>
      <c r="AX1432" s="50"/>
      <c r="AY1432" s="51"/>
    </row>
    <row r="1433" spans="44:51" ht="15">
      <c r="AR1433" s="41">
        <f t="shared" si="232"/>
        <v>4.630291666666667</v>
      </c>
      <c r="AS1433" s="42">
        <f t="shared" si="234"/>
        <v>1531</v>
      </c>
      <c r="AT1433" s="50">
        <f t="shared" si="233"/>
        <v>7088.97</v>
      </c>
      <c r="AU1433" s="50"/>
      <c r="AV1433" s="50"/>
      <c r="AW1433" s="50"/>
      <c r="AX1433" s="50"/>
      <c r="AY1433" s="51"/>
    </row>
    <row r="1434" spans="44:51" ht="15">
      <c r="AR1434" s="41">
        <f t="shared" si="232"/>
        <v>4.630291666666667</v>
      </c>
      <c r="AS1434" s="42">
        <f t="shared" si="234"/>
        <v>1532</v>
      </c>
      <c r="AT1434" s="50">
        <f t="shared" si="233"/>
        <v>7093.6</v>
      </c>
      <c r="AU1434" s="50"/>
      <c r="AV1434" s="50"/>
      <c r="AW1434" s="50"/>
      <c r="AX1434" s="50"/>
      <c r="AY1434" s="51"/>
    </row>
    <row r="1435" spans="44:51" ht="15">
      <c r="AR1435" s="41">
        <f t="shared" si="232"/>
        <v>4.630291666666667</v>
      </c>
      <c r="AS1435" s="42">
        <f t="shared" si="234"/>
        <v>1533</v>
      </c>
      <c r="AT1435" s="50">
        <f t="shared" si="233"/>
        <v>7098.23</v>
      </c>
      <c r="AU1435" s="50"/>
      <c r="AV1435" s="50"/>
      <c r="AW1435" s="50"/>
      <c r="AX1435" s="50"/>
      <c r="AY1435" s="51"/>
    </row>
    <row r="1436" spans="44:51" ht="15">
      <c r="AR1436" s="41">
        <f t="shared" si="232"/>
        <v>4.630291666666667</v>
      </c>
      <c r="AS1436" s="42">
        <f t="shared" si="234"/>
        <v>1534</v>
      </c>
      <c r="AT1436" s="50">
        <f t="shared" si="233"/>
        <v>7102.86</v>
      </c>
      <c r="AU1436" s="50"/>
      <c r="AV1436" s="50"/>
      <c r="AW1436" s="50"/>
      <c r="AX1436" s="50"/>
      <c r="AY1436" s="51"/>
    </row>
    <row r="1437" spans="44:51" ht="15">
      <c r="AR1437" s="41">
        <f t="shared" si="232"/>
        <v>4.630291666666667</v>
      </c>
      <c r="AS1437" s="42">
        <f t="shared" si="234"/>
        <v>1535</v>
      </c>
      <c r="AT1437" s="50">
        <f t="shared" si="233"/>
        <v>7107.49</v>
      </c>
      <c r="AU1437" s="50"/>
      <c r="AV1437" s="50"/>
      <c r="AW1437" s="50"/>
      <c r="AX1437" s="50"/>
      <c r="AY1437" s="51"/>
    </row>
    <row r="1438" spans="44:51" ht="15">
      <c r="AR1438" s="41">
        <f t="shared" si="232"/>
        <v>4.630291666666667</v>
      </c>
      <c r="AS1438" s="42">
        <f t="shared" si="234"/>
        <v>1536</v>
      </c>
      <c r="AT1438" s="50">
        <f t="shared" si="233"/>
        <v>7112.12</v>
      </c>
      <c r="AU1438" s="50"/>
      <c r="AV1438" s="50"/>
      <c r="AW1438" s="50"/>
      <c r="AX1438" s="50"/>
      <c r="AY1438" s="51"/>
    </row>
    <row r="1439" spans="44:51" ht="15">
      <c r="AR1439" s="41">
        <f t="shared" si="232"/>
        <v>4.630291666666667</v>
      </c>
      <c r="AS1439" s="42">
        <f t="shared" si="234"/>
        <v>1537</v>
      </c>
      <c r="AT1439" s="50">
        <f t="shared" si="233"/>
        <v>7116.75</v>
      </c>
      <c r="AU1439" s="50"/>
      <c r="AV1439" s="50"/>
      <c r="AW1439" s="50"/>
      <c r="AX1439" s="50"/>
      <c r="AY1439" s="51"/>
    </row>
    <row r="1440" spans="44:51" ht="15">
      <c r="AR1440" s="41">
        <f t="shared" si="232"/>
        <v>4.630291666666667</v>
      </c>
      <c r="AS1440" s="42">
        <f t="shared" si="234"/>
        <v>1538</v>
      </c>
      <c r="AT1440" s="50">
        <f t="shared" si="233"/>
        <v>7121.38</v>
      </c>
      <c r="AU1440" s="50"/>
      <c r="AV1440" s="50"/>
      <c r="AW1440" s="50"/>
      <c r="AX1440" s="50"/>
      <c r="AY1440" s="51"/>
    </row>
    <row r="1441" spans="44:51" ht="15">
      <c r="AR1441" s="41">
        <f t="shared" si="232"/>
        <v>4.630291666666667</v>
      </c>
      <c r="AS1441" s="42">
        <f t="shared" si="234"/>
        <v>1539</v>
      </c>
      <c r="AT1441" s="50">
        <f t="shared" si="233"/>
        <v>7126.01</v>
      </c>
      <c r="AU1441" s="50"/>
      <c r="AV1441" s="50"/>
      <c r="AW1441" s="50"/>
      <c r="AX1441" s="50"/>
      <c r="AY1441" s="51"/>
    </row>
    <row r="1442" spans="44:51" ht="15">
      <c r="AR1442" s="41">
        <f t="shared" si="232"/>
        <v>4.630291666666667</v>
      </c>
      <c r="AS1442" s="42">
        <f t="shared" si="234"/>
        <v>1540</v>
      </c>
      <c r="AT1442" s="50">
        <f t="shared" si="233"/>
        <v>7130.64</v>
      </c>
      <c r="AU1442" s="50"/>
      <c r="AV1442" s="50"/>
      <c r="AW1442" s="50"/>
      <c r="AX1442" s="50"/>
      <c r="AY1442" s="51"/>
    </row>
    <row r="1443" spans="44:51" ht="15">
      <c r="AR1443" s="41">
        <f t="shared" si="232"/>
        <v>4.630291666666667</v>
      </c>
      <c r="AS1443" s="42">
        <f t="shared" si="234"/>
        <v>1541</v>
      </c>
      <c r="AT1443" s="50">
        <f t="shared" si="233"/>
        <v>7135.27</v>
      </c>
      <c r="AU1443" s="50"/>
      <c r="AV1443" s="50"/>
      <c r="AW1443" s="50"/>
      <c r="AX1443" s="50"/>
      <c r="AY1443" s="51"/>
    </row>
    <row r="1444" spans="44:51" ht="15">
      <c r="AR1444" s="41">
        <f t="shared" si="232"/>
        <v>4.630291666666667</v>
      </c>
      <c r="AS1444" s="42">
        <f t="shared" si="234"/>
        <v>1542</v>
      </c>
      <c r="AT1444" s="50">
        <f t="shared" si="233"/>
        <v>7139.9</v>
      </c>
      <c r="AU1444" s="50"/>
      <c r="AV1444" s="50"/>
      <c r="AW1444" s="50"/>
      <c r="AX1444" s="50"/>
      <c r="AY1444" s="51"/>
    </row>
    <row r="1445" spans="44:51" ht="15">
      <c r="AR1445" s="41">
        <f t="shared" si="232"/>
        <v>4.630291666666667</v>
      </c>
      <c r="AS1445" s="42">
        <f t="shared" si="234"/>
        <v>1543</v>
      </c>
      <c r="AT1445" s="50">
        <f t="shared" si="233"/>
        <v>7144.54</v>
      </c>
      <c r="AU1445" s="50"/>
      <c r="AV1445" s="50"/>
      <c r="AW1445" s="50"/>
      <c r="AX1445" s="50"/>
      <c r="AY1445" s="51"/>
    </row>
    <row r="1446" spans="44:51" ht="15">
      <c r="AR1446" s="41">
        <f t="shared" si="232"/>
        <v>4.630291666666667</v>
      </c>
      <c r="AS1446" s="42">
        <f t="shared" si="234"/>
        <v>1544</v>
      </c>
      <c r="AT1446" s="50">
        <f t="shared" si="233"/>
        <v>7149.17</v>
      </c>
      <c r="AU1446" s="50"/>
      <c r="AV1446" s="50"/>
      <c r="AW1446" s="50"/>
      <c r="AX1446" s="50"/>
      <c r="AY1446" s="51"/>
    </row>
    <row r="1447" spans="44:51" ht="15">
      <c r="AR1447" s="41">
        <f t="shared" si="232"/>
        <v>4.630291666666667</v>
      </c>
      <c r="AS1447" s="42">
        <f t="shared" si="234"/>
        <v>1545</v>
      </c>
      <c r="AT1447" s="50">
        <f t="shared" si="233"/>
        <v>7153.8</v>
      </c>
      <c r="AU1447" s="50"/>
      <c r="AV1447" s="50"/>
      <c r="AW1447" s="50"/>
      <c r="AX1447" s="50"/>
      <c r="AY1447" s="51"/>
    </row>
    <row r="1448" spans="44:51" ht="15">
      <c r="AR1448" s="41">
        <f t="shared" si="232"/>
        <v>4.630291666666667</v>
      </c>
      <c r="AS1448" s="42">
        <f t="shared" si="234"/>
        <v>1546</v>
      </c>
      <c r="AT1448" s="50">
        <f t="shared" si="233"/>
        <v>7158.43</v>
      </c>
      <c r="AU1448" s="50"/>
      <c r="AV1448" s="50"/>
      <c r="AW1448" s="50"/>
      <c r="AX1448" s="50"/>
      <c r="AY1448" s="51"/>
    </row>
    <row r="1449" spans="44:51" ht="15">
      <c r="AR1449" s="41">
        <f t="shared" si="232"/>
        <v>4.630291666666667</v>
      </c>
      <c r="AS1449" s="42">
        <f t="shared" si="234"/>
        <v>1547</v>
      </c>
      <c r="AT1449" s="50">
        <f t="shared" si="233"/>
        <v>7163.06</v>
      </c>
      <c r="AU1449" s="50"/>
      <c r="AV1449" s="50"/>
      <c r="AW1449" s="50"/>
      <c r="AX1449" s="50"/>
      <c r="AY1449" s="51"/>
    </row>
    <row r="1450" spans="44:51" ht="15">
      <c r="AR1450" s="41">
        <f t="shared" si="232"/>
        <v>4.630291666666667</v>
      </c>
      <c r="AS1450" s="42">
        <f t="shared" si="234"/>
        <v>1548</v>
      </c>
      <c r="AT1450" s="50">
        <f t="shared" si="233"/>
        <v>7167.69</v>
      </c>
      <c r="AU1450" s="50"/>
      <c r="AV1450" s="50"/>
      <c r="AW1450" s="50"/>
      <c r="AX1450" s="50"/>
      <c r="AY1450" s="51"/>
    </row>
    <row r="1451" spans="44:51" ht="15">
      <c r="AR1451" s="41">
        <f t="shared" si="232"/>
        <v>4.630291666666667</v>
      </c>
      <c r="AS1451" s="42">
        <f t="shared" si="234"/>
        <v>1549</v>
      </c>
      <c r="AT1451" s="50">
        <f t="shared" si="233"/>
        <v>7172.32</v>
      </c>
      <c r="AU1451" s="50"/>
      <c r="AV1451" s="50"/>
      <c r="AW1451" s="50"/>
      <c r="AX1451" s="50"/>
      <c r="AY1451" s="51"/>
    </row>
    <row r="1452" spans="44:51" ht="15">
      <c r="AR1452" s="41">
        <f t="shared" si="232"/>
        <v>4.630291666666667</v>
      </c>
      <c r="AS1452" s="42">
        <f t="shared" si="234"/>
        <v>1550</v>
      </c>
      <c r="AT1452" s="50">
        <f t="shared" si="233"/>
        <v>7176.95</v>
      </c>
      <c r="AU1452" s="50"/>
      <c r="AV1452" s="50"/>
      <c r="AW1452" s="50"/>
      <c r="AX1452" s="50"/>
      <c r="AY1452" s="51"/>
    </row>
    <row r="1453" spans="44:51" ht="15">
      <c r="AR1453" s="41">
        <f t="shared" si="232"/>
        <v>4.630291666666667</v>
      </c>
      <c r="AS1453" s="42">
        <f t="shared" si="234"/>
        <v>1551</v>
      </c>
      <c r="AT1453" s="50">
        <f t="shared" si="233"/>
        <v>7181.58</v>
      </c>
      <c r="AU1453" s="50"/>
      <c r="AV1453" s="50"/>
      <c r="AW1453" s="50"/>
      <c r="AX1453" s="50"/>
      <c r="AY1453" s="51"/>
    </row>
    <row r="1454" spans="44:51" ht="15">
      <c r="AR1454" s="41">
        <f t="shared" si="232"/>
        <v>4.630291666666667</v>
      </c>
      <c r="AS1454" s="42">
        <f t="shared" si="234"/>
        <v>1552</v>
      </c>
      <c r="AT1454" s="50">
        <f t="shared" si="233"/>
        <v>7186.21</v>
      </c>
      <c r="AU1454" s="50"/>
      <c r="AV1454" s="50"/>
      <c r="AW1454" s="50"/>
      <c r="AX1454" s="50"/>
      <c r="AY1454" s="51"/>
    </row>
    <row r="1455" spans="44:51" ht="15">
      <c r="AR1455" s="41">
        <f t="shared" si="232"/>
        <v>4.630291666666667</v>
      </c>
      <c r="AS1455" s="42">
        <f t="shared" si="234"/>
        <v>1553</v>
      </c>
      <c r="AT1455" s="50">
        <f t="shared" si="233"/>
        <v>7190.84</v>
      </c>
      <c r="AU1455" s="50"/>
      <c r="AV1455" s="50"/>
      <c r="AW1455" s="50"/>
      <c r="AX1455" s="50"/>
      <c r="AY1455" s="51"/>
    </row>
    <row r="1456" spans="44:51" ht="15">
      <c r="AR1456" s="41">
        <f t="shared" si="232"/>
        <v>4.630291666666667</v>
      </c>
      <c r="AS1456" s="42">
        <f t="shared" si="234"/>
        <v>1554</v>
      </c>
      <c r="AT1456" s="50">
        <f t="shared" si="233"/>
        <v>7195.47</v>
      </c>
      <c r="AU1456" s="50"/>
      <c r="AV1456" s="50"/>
      <c r="AW1456" s="50"/>
      <c r="AX1456" s="50"/>
      <c r="AY1456" s="51"/>
    </row>
    <row r="1457" spans="44:51" ht="15">
      <c r="AR1457" s="41">
        <f t="shared" si="232"/>
        <v>4.630291666666667</v>
      </c>
      <c r="AS1457" s="42">
        <f t="shared" si="234"/>
        <v>1555</v>
      </c>
      <c r="AT1457" s="50">
        <f t="shared" si="233"/>
        <v>7200.1</v>
      </c>
      <c r="AU1457" s="50"/>
      <c r="AV1457" s="50"/>
      <c r="AW1457" s="50"/>
      <c r="AX1457" s="50"/>
      <c r="AY1457" s="51"/>
    </row>
    <row r="1458" spans="44:51" ht="15">
      <c r="AR1458" s="41">
        <f t="shared" si="232"/>
        <v>4.630291666666667</v>
      </c>
      <c r="AS1458" s="42">
        <f t="shared" si="234"/>
        <v>1556</v>
      </c>
      <c r="AT1458" s="50">
        <f t="shared" si="233"/>
        <v>7204.73</v>
      </c>
      <c r="AU1458" s="50"/>
      <c r="AV1458" s="50"/>
      <c r="AW1458" s="50"/>
      <c r="AX1458" s="50"/>
      <c r="AY1458" s="51"/>
    </row>
    <row r="1459" spans="44:51" ht="15">
      <c r="AR1459" s="41">
        <f t="shared" si="232"/>
        <v>4.630291666666667</v>
      </c>
      <c r="AS1459" s="42">
        <f t="shared" si="234"/>
        <v>1557</v>
      </c>
      <c r="AT1459" s="50">
        <f t="shared" si="233"/>
        <v>7209.36</v>
      </c>
      <c r="AU1459" s="50"/>
      <c r="AV1459" s="50"/>
      <c r="AW1459" s="50"/>
      <c r="AX1459" s="50"/>
      <c r="AY1459" s="51"/>
    </row>
    <row r="1460" spans="44:51" ht="15">
      <c r="AR1460" s="41">
        <f t="shared" si="232"/>
        <v>4.630291666666667</v>
      </c>
      <c r="AS1460" s="42">
        <f t="shared" si="234"/>
        <v>1558</v>
      </c>
      <c r="AT1460" s="50">
        <f t="shared" si="233"/>
        <v>7213.99</v>
      </c>
      <c r="AU1460" s="50"/>
      <c r="AV1460" s="50"/>
      <c r="AW1460" s="50"/>
      <c r="AX1460" s="50"/>
      <c r="AY1460" s="51"/>
    </row>
    <row r="1461" spans="44:51" ht="15">
      <c r="AR1461" s="41">
        <f t="shared" si="232"/>
        <v>4.630291666666667</v>
      </c>
      <c r="AS1461" s="42">
        <f t="shared" si="234"/>
        <v>1559</v>
      </c>
      <c r="AT1461" s="50">
        <f t="shared" si="233"/>
        <v>7218.62</v>
      </c>
      <c r="AU1461" s="50"/>
      <c r="AV1461" s="50"/>
      <c r="AW1461" s="50"/>
      <c r="AX1461" s="50"/>
      <c r="AY1461" s="51"/>
    </row>
    <row r="1462" spans="44:51" ht="15">
      <c r="AR1462" s="41">
        <f t="shared" si="232"/>
        <v>4.630291666666667</v>
      </c>
      <c r="AS1462" s="42">
        <f t="shared" si="234"/>
        <v>1560</v>
      </c>
      <c r="AT1462" s="50">
        <f t="shared" si="233"/>
        <v>7223.25</v>
      </c>
      <c r="AU1462" s="50"/>
      <c r="AV1462" s="50"/>
      <c r="AW1462" s="50"/>
      <c r="AX1462" s="50"/>
      <c r="AY1462" s="51"/>
    </row>
    <row r="1463" spans="44:51" ht="15">
      <c r="AR1463" s="41">
        <f t="shared" si="232"/>
        <v>4.630291666666667</v>
      </c>
      <c r="AS1463" s="42">
        <f t="shared" si="234"/>
        <v>1561</v>
      </c>
      <c r="AT1463" s="50">
        <f t="shared" si="233"/>
        <v>7227.88</v>
      </c>
      <c r="AU1463" s="50"/>
      <c r="AV1463" s="50"/>
      <c r="AW1463" s="50"/>
      <c r="AX1463" s="50"/>
      <c r="AY1463" s="51"/>
    </row>
    <row r="1464" spans="44:51" ht="15">
      <c r="AR1464" s="41">
        <f t="shared" si="232"/>
        <v>4.630291666666667</v>
      </c>
      <c r="AS1464" s="42">
        <f t="shared" si="234"/>
        <v>1562</v>
      </c>
      <c r="AT1464" s="50">
        <f t="shared" si="233"/>
        <v>7232.51</v>
      </c>
      <c r="AU1464" s="50"/>
      <c r="AV1464" s="50"/>
      <c r="AW1464" s="50"/>
      <c r="AX1464" s="50"/>
      <c r="AY1464" s="51"/>
    </row>
    <row r="1465" spans="44:51" ht="15">
      <c r="AR1465" s="41">
        <f t="shared" si="232"/>
        <v>4.630291666666667</v>
      </c>
      <c r="AS1465" s="42">
        <f t="shared" si="234"/>
        <v>1563</v>
      </c>
      <c r="AT1465" s="50">
        <f t="shared" si="233"/>
        <v>7237.14</v>
      </c>
      <c r="AU1465" s="50"/>
      <c r="AV1465" s="50"/>
      <c r="AW1465" s="50"/>
      <c r="AX1465" s="50"/>
      <c r="AY1465" s="51"/>
    </row>
    <row r="1466" spans="44:51" ht="15">
      <c r="AR1466" s="41">
        <f t="shared" si="232"/>
        <v>4.630291666666667</v>
      </c>
      <c r="AS1466" s="42">
        <f t="shared" si="234"/>
        <v>1564</v>
      </c>
      <c r="AT1466" s="50">
        <f t="shared" si="233"/>
        <v>7241.77</v>
      </c>
      <c r="AU1466" s="50"/>
      <c r="AV1466" s="50"/>
      <c r="AW1466" s="50"/>
      <c r="AX1466" s="50"/>
      <c r="AY1466" s="51"/>
    </row>
    <row r="1467" spans="44:51" ht="15">
      <c r="AR1467" s="41">
        <f t="shared" si="232"/>
        <v>4.630291666666667</v>
      </c>
      <c r="AS1467" s="42">
        <f t="shared" si="234"/>
        <v>1565</v>
      </c>
      <c r="AT1467" s="50">
        <f t="shared" si="233"/>
        <v>7246.4</v>
      </c>
      <c r="AU1467" s="50"/>
      <c r="AV1467" s="50"/>
      <c r="AW1467" s="50"/>
      <c r="AX1467" s="50"/>
      <c r="AY1467" s="51"/>
    </row>
    <row r="1468" spans="44:51" ht="15">
      <c r="AR1468" s="41">
        <f t="shared" si="232"/>
        <v>4.630291666666667</v>
      </c>
      <c r="AS1468" s="42">
        <f t="shared" si="234"/>
        <v>1566</v>
      </c>
      <c r="AT1468" s="50">
        <f t="shared" si="233"/>
        <v>7251.03</v>
      </c>
      <c r="AU1468" s="50"/>
      <c r="AV1468" s="50"/>
      <c r="AW1468" s="50"/>
      <c r="AX1468" s="50"/>
      <c r="AY1468" s="51"/>
    </row>
    <row r="1469" spans="44:51" ht="15">
      <c r="AR1469" s="41">
        <f t="shared" si="232"/>
        <v>4.630291666666667</v>
      </c>
      <c r="AS1469" s="42">
        <f t="shared" si="234"/>
        <v>1567</v>
      </c>
      <c r="AT1469" s="50">
        <f t="shared" si="233"/>
        <v>7255.66</v>
      </c>
      <c r="AU1469" s="50"/>
      <c r="AV1469" s="50"/>
      <c r="AW1469" s="50"/>
      <c r="AX1469" s="50"/>
      <c r="AY1469" s="51"/>
    </row>
    <row r="1470" spans="44:51" ht="15">
      <c r="AR1470" s="41">
        <f t="shared" si="232"/>
        <v>4.630291666666667</v>
      </c>
      <c r="AS1470" s="42">
        <f t="shared" si="234"/>
        <v>1568</v>
      </c>
      <c r="AT1470" s="50">
        <f t="shared" si="233"/>
        <v>7260.29</v>
      </c>
      <c r="AU1470" s="50"/>
      <c r="AV1470" s="50"/>
      <c r="AW1470" s="50"/>
      <c r="AX1470" s="50"/>
      <c r="AY1470" s="51"/>
    </row>
    <row r="1471" spans="44:51" ht="15">
      <c r="AR1471" s="41">
        <f t="shared" si="232"/>
        <v>4.630291666666667</v>
      </c>
      <c r="AS1471" s="42">
        <f t="shared" si="234"/>
        <v>1569</v>
      </c>
      <c r="AT1471" s="50">
        <f t="shared" si="233"/>
        <v>7264.92</v>
      </c>
      <c r="AU1471" s="50"/>
      <c r="AV1471" s="50"/>
      <c r="AW1471" s="50"/>
      <c r="AX1471" s="50"/>
      <c r="AY1471" s="51"/>
    </row>
    <row r="1472" spans="44:51" ht="15">
      <c r="AR1472" s="41">
        <f t="shared" si="232"/>
        <v>4.630291666666667</v>
      </c>
      <c r="AS1472" s="42">
        <f t="shared" si="234"/>
        <v>1570</v>
      </c>
      <c r="AT1472" s="50">
        <f t="shared" si="233"/>
        <v>7269.55</v>
      </c>
      <c r="AU1472" s="50"/>
      <c r="AV1472" s="50"/>
      <c r="AW1472" s="50"/>
      <c r="AX1472" s="50"/>
      <c r="AY1472" s="51"/>
    </row>
    <row r="1473" spans="44:51" ht="15">
      <c r="AR1473" s="41">
        <f t="shared" si="232"/>
        <v>4.630291666666667</v>
      </c>
      <c r="AS1473" s="42">
        <f t="shared" si="234"/>
        <v>1571</v>
      </c>
      <c r="AT1473" s="50">
        <f t="shared" si="233"/>
        <v>7274.18</v>
      </c>
      <c r="AU1473" s="50"/>
      <c r="AV1473" s="50"/>
      <c r="AW1473" s="50"/>
      <c r="AX1473" s="50"/>
      <c r="AY1473" s="51"/>
    </row>
    <row r="1474" spans="44:51" ht="15">
      <c r="AR1474" s="41">
        <f t="shared" si="232"/>
        <v>4.630291666666667</v>
      </c>
      <c r="AS1474" s="42">
        <f t="shared" si="234"/>
        <v>1572</v>
      </c>
      <c r="AT1474" s="50">
        <f t="shared" si="233"/>
        <v>7278.81</v>
      </c>
      <c r="AU1474" s="50"/>
      <c r="AV1474" s="50"/>
      <c r="AW1474" s="50"/>
      <c r="AX1474" s="50"/>
      <c r="AY1474" s="51"/>
    </row>
    <row r="1475" spans="44:51" ht="15">
      <c r="AR1475" s="41">
        <f aca="true" t="shared" si="235" ref="AR1475:AR1538">5556.35/12/100</f>
        <v>4.630291666666667</v>
      </c>
      <c r="AS1475" s="42">
        <f t="shared" si="234"/>
        <v>1573</v>
      </c>
      <c r="AT1475" s="50">
        <f aca="true" t="shared" si="236" ref="AT1475:AT1538">ROUNDDOWN(AS1475*AR1475,2)</f>
        <v>7283.44</v>
      </c>
      <c r="AU1475" s="50"/>
      <c r="AV1475" s="50"/>
      <c r="AW1475" s="50"/>
      <c r="AX1475" s="50"/>
      <c r="AY1475" s="51"/>
    </row>
    <row r="1476" spans="44:51" ht="15">
      <c r="AR1476" s="41">
        <f t="shared" si="235"/>
        <v>4.630291666666667</v>
      </c>
      <c r="AS1476" s="42">
        <f aca="true" t="shared" si="237" ref="AS1476:AS1539">AS1475+1</f>
        <v>1574</v>
      </c>
      <c r="AT1476" s="50">
        <f t="shared" si="236"/>
        <v>7288.07</v>
      </c>
      <c r="AU1476" s="50"/>
      <c r="AV1476" s="50"/>
      <c r="AW1476" s="50"/>
      <c r="AX1476" s="50"/>
      <c r="AY1476" s="51"/>
    </row>
    <row r="1477" spans="44:51" ht="15">
      <c r="AR1477" s="41">
        <f t="shared" si="235"/>
        <v>4.630291666666667</v>
      </c>
      <c r="AS1477" s="42">
        <f t="shared" si="237"/>
        <v>1575</v>
      </c>
      <c r="AT1477" s="50">
        <f t="shared" si="236"/>
        <v>7292.7</v>
      </c>
      <c r="AU1477" s="50"/>
      <c r="AV1477" s="50"/>
      <c r="AW1477" s="50"/>
      <c r="AX1477" s="50"/>
      <c r="AY1477" s="51"/>
    </row>
    <row r="1478" spans="44:51" ht="15">
      <c r="AR1478" s="41">
        <f t="shared" si="235"/>
        <v>4.630291666666667</v>
      </c>
      <c r="AS1478" s="42">
        <f t="shared" si="237"/>
        <v>1576</v>
      </c>
      <c r="AT1478" s="50">
        <f t="shared" si="236"/>
        <v>7297.33</v>
      </c>
      <c r="AU1478" s="50"/>
      <c r="AV1478" s="50"/>
      <c r="AW1478" s="50"/>
      <c r="AX1478" s="50"/>
      <c r="AY1478" s="51"/>
    </row>
    <row r="1479" spans="44:51" ht="15">
      <c r="AR1479" s="41">
        <f t="shared" si="235"/>
        <v>4.630291666666667</v>
      </c>
      <c r="AS1479" s="42">
        <f t="shared" si="237"/>
        <v>1577</v>
      </c>
      <c r="AT1479" s="50">
        <f t="shared" si="236"/>
        <v>7301.96</v>
      </c>
      <c r="AU1479" s="50"/>
      <c r="AV1479" s="50"/>
      <c r="AW1479" s="50"/>
      <c r="AX1479" s="50"/>
      <c r="AY1479" s="51"/>
    </row>
    <row r="1480" spans="44:51" ht="15">
      <c r="AR1480" s="41">
        <f t="shared" si="235"/>
        <v>4.630291666666667</v>
      </c>
      <c r="AS1480" s="42">
        <f t="shared" si="237"/>
        <v>1578</v>
      </c>
      <c r="AT1480" s="50">
        <f t="shared" si="236"/>
        <v>7306.6</v>
      </c>
      <c r="AU1480" s="50"/>
      <c r="AV1480" s="50"/>
      <c r="AW1480" s="50"/>
      <c r="AX1480" s="50"/>
      <c r="AY1480" s="51"/>
    </row>
    <row r="1481" spans="44:51" ht="15">
      <c r="AR1481" s="41">
        <f t="shared" si="235"/>
        <v>4.630291666666667</v>
      </c>
      <c r="AS1481" s="42">
        <f t="shared" si="237"/>
        <v>1579</v>
      </c>
      <c r="AT1481" s="50">
        <f t="shared" si="236"/>
        <v>7311.23</v>
      </c>
      <c r="AU1481" s="50"/>
      <c r="AV1481" s="50"/>
      <c r="AW1481" s="50"/>
      <c r="AX1481" s="50"/>
      <c r="AY1481" s="51"/>
    </row>
    <row r="1482" spans="44:51" ht="15">
      <c r="AR1482" s="41">
        <f t="shared" si="235"/>
        <v>4.630291666666667</v>
      </c>
      <c r="AS1482" s="42">
        <f t="shared" si="237"/>
        <v>1580</v>
      </c>
      <c r="AT1482" s="50">
        <f t="shared" si="236"/>
        <v>7315.86</v>
      </c>
      <c r="AU1482" s="50"/>
      <c r="AV1482" s="50"/>
      <c r="AW1482" s="50"/>
      <c r="AX1482" s="50"/>
      <c r="AY1482" s="51"/>
    </row>
    <row r="1483" spans="44:51" ht="15">
      <c r="AR1483" s="41">
        <f t="shared" si="235"/>
        <v>4.630291666666667</v>
      </c>
      <c r="AS1483" s="42">
        <f t="shared" si="237"/>
        <v>1581</v>
      </c>
      <c r="AT1483" s="50">
        <f t="shared" si="236"/>
        <v>7320.49</v>
      </c>
      <c r="AU1483" s="50"/>
      <c r="AV1483" s="50"/>
      <c r="AW1483" s="50"/>
      <c r="AX1483" s="50"/>
      <c r="AY1483" s="51"/>
    </row>
    <row r="1484" spans="44:51" ht="15">
      <c r="AR1484" s="41">
        <f t="shared" si="235"/>
        <v>4.630291666666667</v>
      </c>
      <c r="AS1484" s="42">
        <f t="shared" si="237"/>
        <v>1582</v>
      </c>
      <c r="AT1484" s="50">
        <f t="shared" si="236"/>
        <v>7325.12</v>
      </c>
      <c r="AU1484" s="50"/>
      <c r="AV1484" s="50"/>
      <c r="AW1484" s="50"/>
      <c r="AX1484" s="50"/>
      <c r="AY1484" s="51"/>
    </row>
    <row r="1485" spans="44:51" ht="15">
      <c r="AR1485" s="41">
        <f t="shared" si="235"/>
        <v>4.630291666666667</v>
      </c>
      <c r="AS1485" s="42">
        <f t="shared" si="237"/>
        <v>1583</v>
      </c>
      <c r="AT1485" s="50">
        <f t="shared" si="236"/>
        <v>7329.75</v>
      </c>
      <c r="AU1485" s="50"/>
      <c r="AV1485" s="50"/>
      <c r="AW1485" s="50"/>
      <c r="AX1485" s="50"/>
      <c r="AY1485" s="51"/>
    </row>
    <row r="1486" spans="44:51" ht="15">
      <c r="AR1486" s="41">
        <f t="shared" si="235"/>
        <v>4.630291666666667</v>
      </c>
      <c r="AS1486" s="42">
        <f t="shared" si="237"/>
        <v>1584</v>
      </c>
      <c r="AT1486" s="50">
        <f t="shared" si="236"/>
        <v>7334.38</v>
      </c>
      <c r="AU1486" s="50"/>
      <c r="AV1486" s="50"/>
      <c r="AW1486" s="50"/>
      <c r="AX1486" s="50"/>
      <c r="AY1486" s="51"/>
    </row>
    <row r="1487" spans="44:51" ht="15">
      <c r="AR1487" s="41">
        <f t="shared" si="235"/>
        <v>4.630291666666667</v>
      </c>
      <c r="AS1487" s="42">
        <f t="shared" si="237"/>
        <v>1585</v>
      </c>
      <c r="AT1487" s="50">
        <f t="shared" si="236"/>
        <v>7339.01</v>
      </c>
      <c r="AU1487" s="50"/>
      <c r="AV1487" s="50"/>
      <c r="AW1487" s="50"/>
      <c r="AX1487" s="50"/>
      <c r="AY1487" s="51"/>
    </row>
    <row r="1488" spans="44:51" ht="15">
      <c r="AR1488" s="41">
        <f t="shared" si="235"/>
        <v>4.630291666666667</v>
      </c>
      <c r="AS1488" s="42">
        <f t="shared" si="237"/>
        <v>1586</v>
      </c>
      <c r="AT1488" s="50">
        <f t="shared" si="236"/>
        <v>7343.64</v>
      </c>
      <c r="AU1488" s="50"/>
      <c r="AV1488" s="50"/>
      <c r="AW1488" s="50"/>
      <c r="AX1488" s="50"/>
      <c r="AY1488" s="51"/>
    </row>
    <row r="1489" spans="44:51" ht="15">
      <c r="AR1489" s="41">
        <f t="shared" si="235"/>
        <v>4.630291666666667</v>
      </c>
      <c r="AS1489" s="42">
        <f t="shared" si="237"/>
        <v>1587</v>
      </c>
      <c r="AT1489" s="50">
        <f t="shared" si="236"/>
        <v>7348.27</v>
      </c>
      <c r="AU1489" s="50"/>
      <c r="AV1489" s="50"/>
      <c r="AW1489" s="50"/>
      <c r="AX1489" s="50"/>
      <c r="AY1489" s="51"/>
    </row>
    <row r="1490" spans="44:51" ht="15">
      <c r="AR1490" s="41">
        <f t="shared" si="235"/>
        <v>4.630291666666667</v>
      </c>
      <c r="AS1490" s="42">
        <f t="shared" si="237"/>
        <v>1588</v>
      </c>
      <c r="AT1490" s="50">
        <f t="shared" si="236"/>
        <v>7352.9</v>
      </c>
      <c r="AU1490" s="50"/>
      <c r="AV1490" s="50"/>
      <c r="AW1490" s="50"/>
      <c r="AX1490" s="50"/>
      <c r="AY1490" s="51"/>
    </row>
    <row r="1491" spans="44:51" ht="15">
      <c r="AR1491" s="41">
        <f t="shared" si="235"/>
        <v>4.630291666666667</v>
      </c>
      <c r="AS1491" s="42">
        <f t="shared" si="237"/>
        <v>1589</v>
      </c>
      <c r="AT1491" s="50">
        <f t="shared" si="236"/>
        <v>7357.53</v>
      </c>
      <c r="AU1491" s="50"/>
      <c r="AV1491" s="50"/>
      <c r="AW1491" s="50"/>
      <c r="AX1491" s="50"/>
      <c r="AY1491" s="51"/>
    </row>
    <row r="1492" spans="44:51" ht="15">
      <c r="AR1492" s="41">
        <f t="shared" si="235"/>
        <v>4.630291666666667</v>
      </c>
      <c r="AS1492" s="42">
        <f t="shared" si="237"/>
        <v>1590</v>
      </c>
      <c r="AT1492" s="50">
        <f t="shared" si="236"/>
        <v>7362.16</v>
      </c>
      <c r="AU1492" s="50"/>
      <c r="AV1492" s="50"/>
      <c r="AW1492" s="50"/>
      <c r="AX1492" s="50"/>
      <c r="AY1492" s="51"/>
    </row>
    <row r="1493" spans="44:51" ht="15">
      <c r="AR1493" s="41">
        <f t="shared" si="235"/>
        <v>4.630291666666667</v>
      </c>
      <c r="AS1493" s="42">
        <f t="shared" si="237"/>
        <v>1591</v>
      </c>
      <c r="AT1493" s="50">
        <f t="shared" si="236"/>
        <v>7366.79</v>
      </c>
      <c r="AU1493" s="50"/>
      <c r="AV1493" s="50"/>
      <c r="AW1493" s="50"/>
      <c r="AX1493" s="50"/>
      <c r="AY1493" s="51"/>
    </row>
    <row r="1494" spans="44:51" ht="15">
      <c r="AR1494" s="41">
        <f t="shared" si="235"/>
        <v>4.630291666666667</v>
      </c>
      <c r="AS1494" s="42">
        <f t="shared" si="237"/>
        <v>1592</v>
      </c>
      <c r="AT1494" s="50">
        <f t="shared" si="236"/>
        <v>7371.42</v>
      </c>
      <c r="AU1494" s="50"/>
      <c r="AV1494" s="50"/>
      <c r="AW1494" s="50"/>
      <c r="AX1494" s="50"/>
      <c r="AY1494" s="51"/>
    </row>
    <row r="1495" spans="44:51" ht="15">
      <c r="AR1495" s="41">
        <f t="shared" si="235"/>
        <v>4.630291666666667</v>
      </c>
      <c r="AS1495" s="42">
        <f t="shared" si="237"/>
        <v>1593</v>
      </c>
      <c r="AT1495" s="50">
        <f t="shared" si="236"/>
        <v>7376.05</v>
      </c>
      <c r="AU1495" s="50"/>
      <c r="AV1495" s="50"/>
      <c r="AW1495" s="50"/>
      <c r="AX1495" s="50"/>
      <c r="AY1495" s="51"/>
    </row>
    <row r="1496" spans="44:51" ht="15">
      <c r="AR1496" s="41">
        <f t="shared" si="235"/>
        <v>4.630291666666667</v>
      </c>
      <c r="AS1496" s="42">
        <f t="shared" si="237"/>
        <v>1594</v>
      </c>
      <c r="AT1496" s="50">
        <f t="shared" si="236"/>
        <v>7380.68</v>
      </c>
      <c r="AU1496" s="50"/>
      <c r="AV1496" s="50"/>
      <c r="AW1496" s="50"/>
      <c r="AX1496" s="50"/>
      <c r="AY1496" s="51"/>
    </row>
    <row r="1497" spans="44:51" ht="15">
      <c r="AR1497" s="41">
        <f t="shared" si="235"/>
        <v>4.630291666666667</v>
      </c>
      <c r="AS1497" s="42">
        <f t="shared" si="237"/>
        <v>1595</v>
      </c>
      <c r="AT1497" s="50">
        <f t="shared" si="236"/>
        <v>7385.31</v>
      </c>
      <c r="AU1497" s="50"/>
      <c r="AV1497" s="50"/>
      <c r="AW1497" s="50"/>
      <c r="AX1497" s="50"/>
      <c r="AY1497" s="51"/>
    </row>
    <row r="1498" spans="44:51" ht="15">
      <c r="AR1498" s="41">
        <f t="shared" si="235"/>
        <v>4.630291666666667</v>
      </c>
      <c r="AS1498" s="42">
        <f t="shared" si="237"/>
        <v>1596</v>
      </c>
      <c r="AT1498" s="50">
        <f t="shared" si="236"/>
        <v>7389.94</v>
      </c>
      <c r="AU1498" s="50"/>
      <c r="AV1498" s="50"/>
      <c r="AW1498" s="50"/>
      <c r="AX1498" s="50"/>
      <c r="AY1498" s="51"/>
    </row>
    <row r="1499" spans="44:51" ht="15">
      <c r="AR1499" s="41">
        <f t="shared" si="235"/>
        <v>4.630291666666667</v>
      </c>
      <c r="AS1499" s="42">
        <f t="shared" si="237"/>
        <v>1597</v>
      </c>
      <c r="AT1499" s="50">
        <f t="shared" si="236"/>
        <v>7394.57</v>
      </c>
      <c r="AU1499" s="50"/>
      <c r="AV1499" s="50"/>
      <c r="AW1499" s="50"/>
      <c r="AX1499" s="50"/>
      <c r="AY1499" s="51"/>
    </row>
    <row r="1500" spans="44:51" ht="15">
      <c r="AR1500" s="41">
        <f t="shared" si="235"/>
        <v>4.630291666666667</v>
      </c>
      <c r="AS1500" s="42">
        <f t="shared" si="237"/>
        <v>1598</v>
      </c>
      <c r="AT1500" s="50">
        <f t="shared" si="236"/>
        <v>7399.2</v>
      </c>
      <c r="AU1500" s="50"/>
      <c r="AV1500" s="50"/>
      <c r="AW1500" s="50"/>
      <c r="AX1500" s="50"/>
      <c r="AY1500" s="51"/>
    </row>
    <row r="1501" spans="44:51" ht="15">
      <c r="AR1501" s="41">
        <f t="shared" si="235"/>
        <v>4.630291666666667</v>
      </c>
      <c r="AS1501" s="42">
        <f t="shared" si="237"/>
        <v>1599</v>
      </c>
      <c r="AT1501" s="50">
        <f t="shared" si="236"/>
        <v>7403.83</v>
      </c>
      <c r="AU1501" s="50"/>
      <c r="AV1501" s="50"/>
      <c r="AW1501" s="50"/>
      <c r="AX1501" s="50"/>
      <c r="AY1501" s="51"/>
    </row>
    <row r="1502" spans="44:51" ht="15">
      <c r="AR1502" s="41">
        <f t="shared" si="235"/>
        <v>4.630291666666667</v>
      </c>
      <c r="AS1502" s="42">
        <f t="shared" si="237"/>
        <v>1600</v>
      </c>
      <c r="AT1502" s="50">
        <f t="shared" si="236"/>
        <v>7408.46</v>
      </c>
      <c r="AU1502" s="50"/>
      <c r="AV1502" s="50"/>
      <c r="AW1502" s="50"/>
      <c r="AX1502" s="50"/>
      <c r="AY1502" s="51"/>
    </row>
    <row r="1503" spans="44:51" ht="15">
      <c r="AR1503" s="41">
        <f t="shared" si="235"/>
        <v>4.630291666666667</v>
      </c>
      <c r="AS1503" s="42">
        <f t="shared" si="237"/>
        <v>1601</v>
      </c>
      <c r="AT1503" s="50">
        <f t="shared" si="236"/>
        <v>7413.09</v>
      </c>
      <c r="AU1503" s="50"/>
      <c r="AV1503" s="50"/>
      <c r="AW1503" s="50"/>
      <c r="AX1503" s="50"/>
      <c r="AY1503" s="51"/>
    </row>
    <row r="1504" spans="44:51" ht="15">
      <c r="AR1504" s="41">
        <f t="shared" si="235"/>
        <v>4.630291666666667</v>
      </c>
      <c r="AS1504" s="42">
        <f t="shared" si="237"/>
        <v>1602</v>
      </c>
      <c r="AT1504" s="50">
        <f t="shared" si="236"/>
        <v>7417.72</v>
      </c>
      <c r="AU1504" s="50"/>
      <c r="AV1504" s="50"/>
      <c r="AW1504" s="50"/>
      <c r="AX1504" s="50"/>
      <c r="AY1504" s="51"/>
    </row>
    <row r="1505" spans="44:51" ht="15">
      <c r="AR1505" s="41">
        <f t="shared" si="235"/>
        <v>4.630291666666667</v>
      </c>
      <c r="AS1505" s="42">
        <f t="shared" si="237"/>
        <v>1603</v>
      </c>
      <c r="AT1505" s="50">
        <f t="shared" si="236"/>
        <v>7422.35</v>
      </c>
      <c r="AU1505" s="50"/>
      <c r="AV1505" s="50"/>
      <c r="AW1505" s="50"/>
      <c r="AX1505" s="50"/>
      <c r="AY1505" s="51"/>
    </row>
    <row r="1506" spans="44:51" ht="15">
      <c r="AR1506" s="41">
        <f t="shared" si="235"/>
        <v>4.630291666666667</v>
      </c>
      <c r="AS1506" s="42">
        <f t="shared" si="237"/>
        <v>1604</v>
      </c>
      <c r="AT1506" s="50">
        <f t="shared" si="236"/>
        <v>7426.98</v>
      </c>
      <c r="AU1506" s="50"/>
      <c r="AV1506" s="50"/>
      <c r="AW1506" s="50"/>
      <c r="AX1506" s="50"/>
      <c r="AY1506" s="51"/>
    </row>
    <row r="1507" spans="44:51" ht="15">
      <c r="AR1507" s="41">
        <f t="shared" si="235"/>
        <v>4.630291666666667</v>
      </c>
      <c r="AS1507" s="42">
        <f t="shared" si="237"/>
        <v>1605</v>
      </c>
      <c r="AT1507" s="50">
        <f t="shared" si="236"/>
        <v>7431.61</v>
      </c>
      <c r="AU1507" s="50"/>
      <c r="AV1507" s="50"/>
      <c r="AW1507" s="50"/>
      <c r="AX1507" s="50"/>
      <c r="AY1507" s="51"/>
    </row>
    <row r="1508" spans="44:51" ht="15">
      <c r="AR1508" s="41">
        <f t="shared" si="235"/>
        <v>4.630291666666667</v>
      </c>
      <c r="AS1508" s="42">
        <f t="shared" si="237"/>
        <v>1606</v>
      </c>
      <c r="AT1508" s="50">
        <f t="shared" si="236"/>
        <v>7436.24</v>
      </c>
      <c r="AU1508" s="50"/>
      <c r="AV1508" s="50"/>
      <c r="AW1508" s="50"/>
      <c r="AX1508" s="50"/>
      <c r="AY1508" s="51"/>
    </row>
    <row r="1509" spans="44:51" ht="15">
      <c r="AR1509" s="41">
        <f t="shared" si="235"/>
        <v>4.630291666666667</v>
      </c>
      <c r="AS1509" s="42">
        <f t="shared" si="237"/>
        <v>1607</v>
      </c>
      <c r="AT1509" s="50">
        <f t="shared" si="236"/>
        <v>7440.87</v>
      </c>
      <c r="AU1509" s="50"/>
      <c r="AV1509" s="50"/>
      <c r="AW1509" s="50"/>
      <c r="AX1509" s="50"/>
      <c r="AY1509" s="51"/>
    </row>
    <row r="1510" spans="44:51" ht="15">
      <c r="AR1510" s="41">
        <f t="shared" si="235"/>
        <v>4.630291666666667</v>
      </c>
      <c r="AS1510" s="42">
        <f t="shared" si="237"/>
        <v>1608</v>
      </c>
      <c r="AT1510" s="50">
        <f t="shared" si="236"/>
        <v>7445.5</v>
      </c>
      <c r="AU1510" s="50"/>
      <c r="AV1510" s="50"/>
      <c r="AW1510" s="50"/>
      <c r="AX1510" s="50"/>
      <c r="AY1510" s="51"/>
    </row>
    <row r="1511" spans="44:51" ht="15">
      <c r="AR1511" s="41">
        <f t="shared" si="235"/>
        <v>4.630291666666667</v>
      </c>
      <c r="AS1511" s="42">
        <f t="shared" si="237"/>
        <v>1609</v>
      </c>
      <c r="AT1511" s="50">
        <f t="shared" si="236"/>
        <v>7450.13</v>
      </c>
      <c r="AU1511" s="50"/>
      <c r="AV1511" s="50"/>
      <c r="AW1511" s="50"/>
      <c r="AX1511" s="50"/>
      <c r="AY1511" s="51"/>
    </row>
    <row r="1512" spans="44:51" ht="15">
      <c r="AR1512" s="41">
        <f t="shared" si="235"/>
        <v>4.630291666666667</v>
      </c>
      <c r="AS1512" s="42">
        <f t="shared" si="237"/>
        <v>1610</v>
      </c>
      <c r="AT1512" s="50">
        <f t="shared" si="236"/>
        <v>7454.76</v>
      </c>
      <c r="AU1512" s="50"/>
      <c r="AV1512" s="50"/>
      <c r="AW1512" s="50"/>
      <c r="AX1512" s="50"/>
      <c r="AY1512" s="51"/>
    </row>
    <row r="1513" spans="44:51" ht="15">
      <c r="AR1513" s="41">
        <f t="shared" si="235"/>
        <v>4.630291666666667</v>
      </c>
      <c r="AS1513" s="42">
        <f t="shared" si="237"/>
        <v>1611</v>
      </c>
      <c r="AT1513" s="50">
        <f t="shared" si="236"/>
        <v>7459.39</v>
      </c>
      <c r="AU1513" s="50"/>
      <c r="AV1513" s="50"/>
      <c r="AW1513" s="50"/>
      <c r="AX1513" s="50"/>
      <c r="AY1513" s="51"/>
    </row>
    <row r="1514" spans="44:51" ht="15">
      <c r="AR1514" s="41">
        <f t="shared" si="235"/>
        <v>4.630291666666667</v>
      </c>
      <c r="AS1514" s="42">
        <f t="shared" si="237"/>
        <v>1612</v>
      </c>
      <c r="AT1514" s="50">
        <f t="shared" si="236"/>
        <v>7464.03</v>
      </c>
      <c r="AU1514" s="50"/>
      <c r="AV1514" s="50"/>
      <c r="AW1514" s="50"/>
      <c r="AX1514" s="50"/>
      <c r="AY1514" s="51"/>
    </row>
    <row r="1515" spans="44:51" ht="15">
      <c r="AR1515" s="41">
        <f t="shared" si="235"/>
        <v>4.630291666666667</v>
      </c>
      <c r="AS1515" s="42">
        <f t="shared" si="237"/>
        <v>1613</v>
      </c>
      <c r="AT1515" s="50">
        <f t="shared" si="236"/>
        <v>7468.66</v>
      </c>
      <c r="AU1515" s="50"/>
      <c r="AV1515" s="50"/>
      <c r="AW1515" s="50"/>
      <c r="AX1515" s="50"/>
      <c r="AY1515" s="51"/>
    </row>
    <row r="1516" spans="44:51" ht="15">
      <c r="AR1516" s="41">
        <f t="shared" si="235"/>
        <v>4.630291666666667</v>
      </c>
      <c r="AS1516" s="42">
        <f t="shared" si="237"/>
        <v>1614</v>
      </c>
      <c r="AT1516" s="50">
        <f t="shared" si="236"/>
        <v>7473.29</v>
      </c>
      <c r="AU1516" s="50"/>
      <c r="AV1516" s="50"/>
      <c r="AW1516" s="50"/>
      <c r="AX1516" s="50"/>
      <c r="AY1516" s="51"/>
    </row>
    <row r="1517" spans="44:51" ht="15">
      <c r="AR1517" s="41">
        <f t="shared" si="235"/>
        <v>4.630291666666667</v>
      </c>
      <c r="AS1517" s="42">
        <f t="shared" si="237"/>
        <v>1615</v>
      </c>
      <c r="AT1517" s="50">
        <f t="shared" si="236"/>
        <v>7477.92</v>
      </c>
      <c r="AU1517" s="50"/>
      <c r="AV1517" s="50"/>
      <c r="AW1517" s="50"/>
      <c r="AX1517" s="50"/>
      <c r="AY1517" s="51"/>
    </row>
    <row r="1518" spans="44:51" ht="15">
      <c r="AR1518" s="41">
        <f t="shared" si="235"/>
        <v>4.630291666666667</v>
      </c>
      <c r="AS1518" s="42">
        <f t="shared" si="237"/>
        <v>1616</v>
      </c>
      <c r="AT1518" s="50">
        <f t="shared" si="236"/>
        <v>7482.55</v>
      </c>
      <c r="AU1518" s="50"/>
      <c r="AV1518" s="50"/>
      <c r="AW1518" s="50"/>
      <c r="AX1518" s="50"/>
      <c r="AY1518" s="51"/>
    </row>
    <row r="1519" spans="44:51" ht="15">
      <c r="AR1519" s="41">
        <f t="shared" si="235"/>
        <v>4.630291666666667</v>
      </c>
      <c r="AS1519" s="42">
        <f t="shared" si="237"/>
        <v>1617</v>
      </c>
      <c r="AT1519" s="50">
        <f t="shared" si="236"/>
        <v>7487.18</v>
      </c>
      <c r="AU1519" s="50"/>
      <c r="AV1519" s="50"/>
      <c r="AW1519" s="50"/>
      <c r="AX1519" s="50"/>
      <c r="AY1519" s="51"/>
    </row>
    <row r="1520" spans="44:51" ht="15">
      <c r="AR1520" s="41">
        <f t="shared" si="235"/>
        <v>4.630291666666667</v>
      </c>
      <c r="AS1520" s="42">
        <f t="shared" si="237"/>
        <v>1618</v>
      </c>
      <c r="AT1520" s="50">
        <f t="shared" si="236"/>
        <v>7491.81</v>
      </c>
      <c r="AU1520" s="50"/>
      <c r="AV1520" s="50"/>
      <c r="AW1520" s="50"/>
      <c r="AX1520" s="50"/>
      <c r="AY1520" s="51"/>
    </row>
    <row r="1521" spans="44:51" ht="15">
      <c r="AR1521" s="41">
        <f t="shared" si="235"/>
        <v>4.630291666666667</v>
      </c>
      <c r="AS1521" s="42">
        <f t="shared" si="237"/>
        <v>1619</v>
      </c>
      <c r="AT1521" s="50">
        <f t="shared" si="236"/>
        <v>7496.44</v>
      </c>
      <c r="AU1521" s="50"/>
      <c r="AV1521" s="50"/>
      <c r="AW1521" s="50"/>
      <c r="AX1521" s="50"/>
      <c r="AY1521" s="51"/>
    </row>
    <row r="1522" spans="44:51" ht="15">
      <c r="AR1522" s="41">
        <f t="shared" si="235"/>
        <v>4.630291666666667</v>
      </c>
      <c r="AS1522" s="42">
        <f t="shared" si="237"/>
        <v>1620</v>
      </c>
      <c r="AT1522" s="50">
        <f t="shared" si="236"/>
        <v>7501.07</v>
      </c>
      <c r="AU1522" s="50"/>
      <c r="AV1522" s="50"/>
      <c r="AW1522" s="50"/>
      <c r="AX1522" s="50"/>
      <c r="AY1522" s="51"/>
    </row>
    <row r="1523" spans="44:51" ht="15">
      <c r="AR1523" s="41">
        <f t="shared" si="235"/>
        <v>4.630291666666667</v>
      </c>
      <c r="AS1523" s="42">
        <f t="shared" si="237"/>
        <v>1621</v>
      </c>
      <c r="AT1523" s="50">
        <f t="shared" si="236"/>
        <v>7505.7</v>
      </c>
      <c r="AU1523" s="50"/>
      <c r="AV1523" s="50"/>
      <c r="AW1523" s="50"/>
      <c r="AX1523" s="50"/>
      <c r="AY1523" s="51"/>
    </row>
    <row r="1524" spans="44:51" ht="15">
      <c r="AR1524" s="41">
        <f t="shared" si="235"/>
        <v>4.630291666666667</v>
      </c>
      <c r="AS1524" s="42">
        <f t="shared" si="237"/>
        <v>1622</v>
      </c>
      <c r="AT1524" s="50">
        <f t="shared" si="236"/>
        <v>7510.33</v>
      </c>
      <c r="AU1524" s="50"/>
      <c r="AV1524" s="50"/>
      <c r="AW1524" s="50"/>
      <c r="AX1524" s="50"/>
      <c r="AY1524" s="51"/>
    </row>
    <row r="1525" spans="44:51" ht="15">
      <c r="AR1525" s="41">
        <f t="shared" si="235"/>
        <v>4.630291666666667</v>
      </c>
      <c r="AS1525" s="42">
        <f t="shared" si="237"/>
        <v>1623</v>
      </c>
      <c r="AT1525" s="50">
        <f t="shared" si="236"/>
        <v>7514.96</v>
      </c>
      <c r="AU1525" s="50"/>
      <c r="AV1525" s="50"/>
      <c r="AW1525" s="50"/>
      <c r="AX1525" s="50"/>
      <c r="AY1525" s="51"/>
    </row>
    <row r="1526" spans="44:51" ht="15">
      <c r="AR1526" s="41">
        <f t="shared" si="235"/>
        <v>4.630291666666667</v>
      </c>
      <c r="AS1526" s="42">
        <f t="shared" si="237"/>
        <v>1624</v>
      </c>
      <c r="AT1526" s="50">
        <f t="shared" si="236"/>
        <v>7519.59</v>
      </c>
      <c r="AU1526" s="50"/>
      <c r="AV1526" s="50"/>
      <c r="AW1526" s="50"/>
      <c r="AX1526" s="50"/>
      <c r="AY1526" s="51"/>
    </row>
    <row r="1527" spans="44:51" ht="15">
      <c r="AR1527" s="41">
        <f t="shared" si="235"/>
        <v>4.630291666666667</v>
      </c>
      <c r="AS1527" s="42">
        <f t="shared" si="237"/>
        <v>1625</v>
      </c>
      <c r="AT1527" s="50">
        <f t="shared" si="236"/>
        <v>7524.22</v>
      </c>
      <c r="AU1527" s="50"/>
      <c r="AV1527" s="50"/>
      <c r="AW1527" s="50"/>
      <c r="AX1527" s="50"/>
      <c r="AY1527" s="51"/>
    </row>
    <row r="1528" spans="44:51" ht="15">
      <c r="AR1528" s="41">
        <f t="shared" si="235"/>
        <v>4.630291666666667</v>
      </c>
      <c r="AS1528" s="42">
        <f t="shared" si="237"/>
        <v>1626</v>
      </c>
      <c r="AT1528" s="50">
        <f t="shared" si="236"/>
        <v>7528.85</v>
      </c>
      <c r="AU1528" s="50"/>
      <c r="AV1528" s="50"/>
      <c r="AW1528" s="50"/>
      <c r="AX1528" s="50"/>
      <c r="AY1528" s="51"/>
    </row>
    <row r="1529" spans="44:51" ht="15">
      <c r="AR1529" s="41">
        <f t="shared" si="235"/>
        <v>4.630291666666667</v>
      </c>
      <c r="AS1529" s="42">
        <f t="shared" si="237"/>
        <v>1627</v>
      </c>
      <c r="AT1529" s="50">
        <f t="shared" si="236"/>
        <v>7533.48</v>
      </c>
      <c r="AU1529" s="50"/>
      <c r="AV1529" s="50"/>
      <c r="AW1529" s="50"/>
      <c r="AX1529" s="50"/>
      <c r="AY1529" s="51"/>
    </row>
    <row r="1530" spans="44:51" ht="15">
      <c r="AR1530" s="41">
        <f t="shared" si="235"/>
        <v>4.630291666666667</v>
      </c>
      <c r="AS1530" s="42">
        <f t="shared" si="237"/>
        <v>1628</v>
      </c>
      <c r="AT1530" s="50">
        <f t="shared" si="236"/>
        <v>7538.11</v>
      </c>
      <c r="AU1530" s="50"/>
      <c r="AV1530" s="50"/>
      <c r="AW1530" s="50"/>
      <c r="AX1530" s="50"/>
      <c r="AY1530" s="51"/>
    </row>
    <row r="1531" spans="44:51" ht="15">
      <c r="AR1531" s="41">
        <f t="shared" si="235"/>
        <v>4.630291666666667</v>
      </c>
      <c r="AS1531" s="42">
        <f t="shared" si="237"/>
        <v>1629</v>
      </c>
      <c r="AT1531" s="50">
        <f t="shared" si="236"/>
        <v>7542.74</v>
      </c>
      <c r="AU1531" s="50"/>
      <c r="AV1531" s="50"/>
      <c r="AW1531" s="50"/>
      <c r="AX1531" s="50"/>
      <c r="AY1531" s="51"/>
    </row>
    <row r="1532" spans="44:51" ht="15">
      <c r="AR1532" s="41">
        <f t="shared" si="235"/>
        <v>4.630291666666667</v>
      </c>
      <c r="AS1532" s="42">
        <f t="shared" si="237"/>
        <v>1630</v>
      </c>
      <c r="AT1532" s="50">
        <f t="shared" si="236"/>
        <v>7547.37</v>
      </c>
      <c r="AU1532" s="50"/>
      <c r="AV1532" s="50"/>
      <c r="AW1532" s="50"/>
      <c r="AX1532" s="50"/>
      <c r="AY1532" s="51"/>
    </row>
    <row r="1533" spans="44:51" ht="15">
      <c r="AR1533" s="41">
        <f t="shared" si="235"/>
        <v>4.630291666666667</v>
      </c>
      <c r="AS1533" s="42">
        <f t="shared" si="237"/>
        <v>1631</v>
      </c>
      <c r="AT1533" s="50">
        <f t="shared" si="236"/>
        <v>7552</v>
      </c>
      <c r="AU1533" s="50"/>
      <c r="AV1533" s="50"/>
      <c r="AW1533" s="50"/>
      <c r="AX1533" s="50"/>
      <c r="AY1533" s="51"/>
    </row>
    <row r="1534" spans="44:51" ht="15">
      <c r="AR1534" s="41">
        <f t="shared" si="235"/>
        <v>4.630291666666667</v>
      </c>
      <c r="AS1534" s="42">
        <f t="shared" si="237"/>
        <v>1632</v>
      </c>
      <c r="AT1534" s="50">
        <f t="shared" si="236"/>
        <v>7556.63</v>
      </c>
      <c r="AU1534" s="50"/>
      <c r="AV1534" s="50"/>
      <c r="AW1534" s="50"/>
      <c r="AX1534" s="50"/>
      <c r="AY1534" s="51"/>
    </row>
    <row r="1535" spans="44:51" ht="15">
      <c r="AR1535" s="41">
        <f t="shared" si="235"/>
        <v>4.630291666666667</v>
      </c>
      <c r="AS1535" s="42">
        <f t="shared" si="237"/>
        <v>1633</v>
      </c>
      <c r="AT1535" s="50">
        <f t="shared" si="236"/>
        <v>7561.26</v>
      </c>
      <c r="AU1535" s="50"/>
      <c r="AV1535" s="50"/>
      <c r="AW1535" s="50"/>
      <c r="AX1535" s="50"/>
      <c r="AY1535" s="51"/>
    </row>
    <row r="1536" spans="44:51" ht="15">
      <c r="AR1536" s="41">
        <f t="shared" si="235"/>
        <v>4.630291666666667</v>
      </c>
      <c r="AS1536" s="42">
        <f t="shared" si="237"/>
        <v>1634</v>
      </c>
      <c r="AT1536" s="50">
        <f t="shared" si="236"/>
        <v>7565.89</v>
      </c>
      <c r="AU1536" s="50"/>
      <c r="AV1536" s="50"/>
      <c r="AW1536" s="50"/>
      <c r="AX1536" s="50"/>
      <c r="AY1536" s="51"/>
    </row>
    <row r="1537" spans="44:51" ht="15">
      <c r="AR1537" s="41">
        <f t="shared" si="235"/>
        <v>4.630291666666667</v>
      </c>
      <c r="AS1537" s="42">
        <f t="shared" si="237"/>
        <v>1635</v>
      </c>
      <c r="AT1537" s="50">
        <f t="shared" si="236"/>
        <v>7570.52</v>
      </c>
      <c r="AU1537" s="50"/>
      <c r="AV1537" s="50"/>
      <c r="AW1537" s="50"/>
      <c r="AX1537" s="50"/>
      <c r="AY1537" s="51"/>
    </row>
    <row r="1538" spans="44:51" ht="15">
      <c r="AR1538" s="41">
        <f t="shared" si="235"/>
        <v>4.630291666666667</v>
      </c>
      <c r="AS1538" s="42">
        <f t="shared" si="237"/>
        <v>1636</v>
      </c>
      <c r="AT1538" s="50">
        <f t="shared" si="236"/>
        <v>7575.15</v>
      </c>
      <c r="AU1538" s="50"/>
      <c r="AV1538" s="50"/>
      <c r="AW1538" s="50"/>
      <c r="AX1538" s="50"/>
      <c r="AY1538" s="51"/>
    </row>
    <row r="1539" spans="44:51" ht="15">
      <c r="AR1539" s="41">
        <f aca="true" t="shared" si="238" ref="AR1539:AR1602">5556.35/12/100</f>
        <v>4.630291666666667</v>
      </c>
      <c r="AS1539" s="42">
        <f t="shared" si="237"/>
        <v>1637</v>
      </c>
      <c r="AT1539" s="50">
        <f aca="true" t="shared" si="239" ref="AT1539:AT1602">ROUNDDOWN(AS1539*AR1539,2)</f>
        <v>7579.78</v>
      </c>
      <c r="AU1539" s="50"/>
      <c r="AV1539" s="50"/>
      <c r="AW1539" s="50"/>
      <c r="AX1539" s="50"/>
      <c r="AY1539" s="51"/>
    </row>
    <row r="1540" spans="44:51" ht="15">
      <c r="AR1540" s="41">
        <f t="shared" si="238"/>
        <v>4.630291666666667</v>
      </c>
      <c r="AS1540" s="42">
        <f aca="true" t="shared" si="240" ref="AS1540:AS1603">AS1539+1</f>
        <v>1638</v>
      </c>
      <c r="AT1540" s="50">
        <f t="shared" si="239"/>
        <v>7584.41</v>
      </c>
      <c r="AU1540" s="50"/>
      <c r="AV1540" s="50"/>
      <c r="AW1540" s="50"/>
      <c r="AX1540" s="50"/>
      <c r="AY1540" s="51"/>
    </row>
    <row r="1541" spans="44:51" ht="15">
      <c r="AR1541" s="41">
        <f t="shared" si="238"/>
        <v>4.630291666666667</v>
      </c>
      <c r="AS1541" s="42">
        <f t="shared" si="240"/>
        <v>1639</v>
      </c>
      <c r="AT1541" s="50">
        <f t="shared" si="239"/>
        <v>7589.04</v>
      </c>
      <c r="AU1541" s="50"/>
      <c r="AV1541" s="50"/>
      <c r="AW1541" s="50"/>
      <c r="AX1541" s="50"/>
      <c r="AY1541" s="51"/>
    </row>
    <row r="1542" spans="44:51" ht="15">
      <c r="AR1542" s="41">
        <f t="shared" si="238"/>
        <v>4.630291666666667</v>
      </c>
      <c r="AS1542" s="42">
        <f t="shared" si="240"/>
        <v>1640</v>
      </c>
      <c r="AT1542" s="50">
        <f t="shared" si="239"/>
        <v>7593.67</v>
      </c>
      <c r="AU1542" s="50"/>
      <c r="AV1542" s="50"/>
      <c r="AW1542" s="50"/>
      <c r="AX1542" s="50"/>
      <c r="AY1542" s="51"/>
    </row>
    <row r="1543" spans="44:51" ht="15">
      <c r="AR1543" s="41">
        <f t="shared" si="238"/>
        <v>4.630291666666667</v>
      </c>
      <c r="AS1543" s="42">
        <f t="shared" si="240"/>
        <v>1641</v>
      </c>
      <c r="AT1543" s="50">
        <f t="shared" si="239"/>
        <v>7598.3</v>
      </c>
      <c r="AU1543" s="50"/>
      <c r="AV1543" s="50"/>
      <c r="AW1543" s="50"/>
      <c r="AX1543" s="50"/>
      <c r="AY1543" s="51"/>
    </row>
    <row r="1544" spans="44:51" ht="15">
      <c r="AR1544" s="41">
        <f t="shared" si="238"/>
        <v>4.630291666666667</v>
      </c>
      <c r="AS1544" s="42">
        <f t="shared" si="240"/>
        <v>1642</v>
      </c>
      <c r="AT1544" s="50">
        <f t="shared" si="239"/>
        <v>7602.93</v>
      </c>
      <c r="AU1544" s="50"/>
      <c r="AV1544" s="50"/>
      <c r="AW1544" s="50"/>
      <c r="AX1544" s="50"/>
      <c r="AY1544" s="51"/>
    </row>
    <row r="1545" spans="44:51" ht="15">
      <c r="AR1545" s="41">
        <f t="shared" si="238"/>
        <v>4.630291666666667</v>
      </c>
      <c r="AS1545" s="42">
        <f t="shared" si="240"/>
        <v>1643</v>
      </c>
      <c r="AT1545" s="50">
        <f t="shared" si="239"/>
        <v>7607.56</v>
      </c>
      <c r="AU1545" s="50"/>
      <c r="AV1545" s="50"/>
      <c r="AW1545" s="50"/>
      <c r="AX1545" s="50"/>
      <c r="AY1545" s="51"/>
    </row>
    <row r="1546" spans="44:51" ht="15">
      <c r="AR1546" s="41">
        <f t="shared" si="238"/>
        <v>4.630291666666667</v>
      </c>
      <c r="AS1546" s="42">
        <f t="shared" si="240"/>
        <v>1644</v>
      </c>
      <c r="AT1546" s="50">
        <f t="shared" si="239"/>
        <v>7612.19</v>
      </c>
      <c r="AU1546" s="50"/>
      <c r="AV1546" s="50"/>
      <c r="AW1546" s="50"/>
      <c r="AX1546" s="50"/>
      <c r="AY1546" s="51"/>
    </row>
    <row r="1547" spans="44:51" ht="15">
      <c r="AR1547" s="41">
        <f t="shared" si="238"/>
        <v>4.630291666666667</v>
      </c>
      <c r="AS1547" s="42">
        <f t="shared" si="240"/>
        <v>1645</v>
      </c>
      <c r="AT1547" s="50">
        <f t="shared" si="239"/>
        <v>7616.82</v>
      </c>
      <c r="AU1547" s="50"/>
      <c r="AV1547" s="50"/>
      <c r="AW1547" s="50"/>
      <c r="AX1547" s="50"/>
      <c r="AY1547" s="51"/>
    </row>
    <row r="1548" spans="44:51" ht="15">
      <c r="AR1548" s="41">
        <f t="shared" si="238"/>
        <v>4.630291666666667</v>
      </c>
      <c r="AS1548" s="42">
        <f t="shared" si="240"/>
        <v>1646</v>
      </c>
      <c r="AT1548" s="50">
        <f t="shared" si="239"/>
        <v>7621.46</v>
      </c>
      <c r="AU1548" s="50"/>
      <c r="AV1548" s="50"/>
      <c r="AW1548" s="50"/>
      <c r="AX1548" s="50"/>
      <c r="AY1548" s="51"/>
    </row>
    <row r="1549" spans="44:51" ht="15">
      <c r="AR1549" s="41">
        <f t="shared" si="238"/>
        <v>4.630291666666667</v>
      </c>
      <c r="AS1549" s="42">
        <f t="shared" si="240"/>
        <v>1647</v>
      </c>
      <c r="AT1549" s="50">
        <f t="shared" si="239"/>
        <v>7626.09</v>
      </c>
      <c r="AU1549" s="50"/>
      <c r="AV1549" s="50"/>
      <c r="AW1549" s="50"/>
      <c r="AX1549" s="50"/>
      <c r="AY1549" s="51"/>
    </row>
    <row r="1550" spans="44:51" ht="15">
      <c r="AR1550" s="41">
        <f t="shared" si="238"/>
        <v>4.630291666666667</v>
      </c>
      <c r="AS1550" s="42">
        <f t="shared" si="240"/>
        <v>1648</v>
      </c>
      <c r="AT1550" s="50">
        <f t="shared" si="239"/>
        <v>7630.72</v>
      </c>
      <c r="AU1550" s="50"/>
      <c r="AV1550" s="50"/>
      <c r="AW1550" s="50"/>
      <c r="AX1550" s="50"/>
      <c r="AY1550" s="51"/>
    </row>
    <row r="1551" spans="44:51" ht="15">
      <c r="AR1551" s="41">
        <f t="shared" si="238"/>
        <v>4.630291666666667</v>
      </c>
      <c r="AS1551" s="42">
        <f t="shared" si="240"/>
        <v>1649</v>
      </c>
      <c r="AT1551" s="50">
        <f t="shared" si="239"/>
        <v>7635.35</v>
      </c>
      <c r="AU1551" s="50"/>
      <c r="AV1551" s="50"/>
      <c r="AW1551" s="50"/>
      <c r="AX1551" s="50"/>
      <c r="AY1551" s="51"/>
    </row>
    <row r="1552" spans="44:51" ht="15">
      <c r="AR1552" s="41">
        <f t="shared" si="238"/>
        <v>4.630291666666667</v>
      </c>
      <c r="AS1552" s="42">
        <f t="shared" si="240"/>
        <v>1650</v>
      </c>
      <c r="AT1552" s="50">
        <f t="shared" si="239"/>
        <v>7639.98</v>
      </c>
      <c r="AU1552" s="50"/>
      <c r="AV1552" s="50"/>
      <c r="AW1552" s="50"/>
      <c r="AX1552" s="50"/>
      <c r="AY1552" s="51"/>
    </row>
    <row r="1553" spans="44:51" ht="15">
      <c r="AR1553" s="41">
        <f t="shared" si="238"/>
        <v>4.630291666666667</v>
      </c>
      <c r="AS1553" s="42">
        <f t="shared" si="240"/>
        <v>1651</v>
      </c>
      <c r="AT1553" s="50">
        <f t="shared" si="239"/>
        <v>7644.61</v>
      </c>
      <c r="AU1553" s="50"/>
      <c r="AV1553" s="50"/>
      <c r="AW1553" s="50"/>
      <c r="AX1553" s="50"/>
      <c r="AY1553" s="51"/>
    </row>
    <row r="1554" spans="44:51" ht="15">
      <c r="AR1554" s="41">
        <f t="shared" si="238"/>
        <v>4.630291666666667</v>
      </c>
      <c r="AS1554" s="42">
        <f t="shared" si="240"/>
        <v>1652</v>
      </c>
      <c r="AT1554" s="50">
        <f t="shared" si="239"/>
        <v>7649.24</v>
      </c>
      <c r="AU1554" s="50"/>
      <c r="AV1554" s="50"/>
      <c r="AW1554" s="50"/>
      <c r="AX1554" s="50"/>
      <c r="AY1554" s="51"/>
    </row>
    <row r="1555" spans="44:51" ht="15">
      <c r="AR1555" s="41">
        <f t="shared" si="238"/>
        <v>4.630291666666667</v>
      </c>
      <c r="AS1555" s="42">
        <f t="shared" si="240"/>
        <v>1653</v>
      </c>
      <c r="AT1555" s="50">
        <f t="shared" si="239"/>
        <v>7653.87</v>
      </c>
      <c r="AU1555" s="50"/>
      <c r="AV1555" s="50"/>
      <c r="AW1555" s="50"/>
      <c r="AX1555" s="50"/>
      <c r="AY1555" s="51"/>
    </row>
    <row r="1556" spans="44:51" ht="15">
      <c r="AR1556" s="41">
        <f t="shared" si="238"/>
        <v>4.630291666666667</v>
      </c>
      <c r="AS1556" s="42">
        <f t="shared" si="240"/>
        <v>1654</v>
      </c>
      <c r="AT1556" s="50">
        <f t="shared" si="239"/>
        <v>7658.5</v>
      </c>
      <c r="AU1556" s="50"/>
      <c r="AV1556" s="50"/>
      <c r="AW1556" s="50"/>
      <c r="AX1556" s="50"/>
      <c r="AY1556" s="51"/>
    </row>
    <row r="1557" spans="44:51" ht="15">
      <c r="AR1557" s="41">
        <f t="shared" si="238"/>
        <v>4.630291666666667</v>
      </c>
      <c r="AS1557" s="42">
        <f t="shared" si="240"/>
        <v>1655</v>
      </c>
      <c r="AT1557" s="50">
        <f t="shared" si="239"/>
        <v>7663.13</v>
      </c>
      <c r="AU1557" s="50"/>
      <c r="AV1557" s="50"/>
      <c r="AW1557" s="50"/>
      <c r="AX1557" s="50"/>
      <c r="AY1557" s="51"/>
    </row>
    <row r="1558" spans="44:51" ht="15">
      <c r="AR1558" s="41">
        <f t="shared" si="238"/>
        <v>4.630291666666667</v>
      </c>
      <c r="AS1558" s="42">
        <f t="shared" si="240"/>
        <v>1656</v>
      </c>
      <c r="AT1558" s="50">
        <f t="shared" si="239"/>
        <v>7667.76</v>
      </c>
      <c r="AU1558" s="50"/>
      <c r="AV1558" s="50"/>
      <c r="AW1558" s="50"/>
      <c r="AX1558" s="50"/>
      <c r="AY1558" s="51"/>
    </row>
    <row r="1559" spans="44:51" ht="15">
      <c r="AR1559" s="41">
        <f t="shared" si="238"/>
        <v>4.630291666666667</v>
      </c>
      <c r="AS1559" s="42">
        <f t="shared" si="240"/>
        <v>1657</v>
      </c>
      <c r="AT1559" s="50">
        <f t="shared" si="239"/>
        <v>7672.39</v>
      </c>
      <c r="AU1559" s="50"/>
      <c r="AV1559" s="50"/>
      <c r="AW1559" s="50"/>
      <c r="AX1559" s="50"/>
      <c r="AY1559" s="51"/>
    </row>
    <row r="1560" spans="44:51" ht="15">
      <c r="AR1560" s="41">
        <f t="shared" si="238"/>
        <v>4.630291666666667</v>
      </c>
      <c r="AS1560" s="42">
        <f t="shared" si="240"/>
        <v>1658</v>
      </c>
      <c r="AT1560" s="50">
        <f t="shared" si="239"/>
        <v>7677.02</v>
      </c>
      <c r="AU1560" s="50"/>
      <c r="AV1560" s="50"/>
      <c r="AW1560" s="50"/>
      <c r="AX1560" s="50"/>
      <c r="AY1560" s="51"/>
    </row>
    <row r="1561" spans="44:51" ht="15">
      <c r="AR1561" s="41">
        <f t="shared" si="238"/>
        <v>4.630291666666667</v>
      </c>
      <c r="AS1561" s="42">
        <f t="shared" si="240"/>
        <v>1659</v>
      </c>
      <c r="AT1561" s="50">
        <f t="shared" si="239"/>
        <v>7681.65</v>
      </c>
      <c r="AU1561" s="50"/>
      <c r="AV1561" s="50"/>
      <c r="AW1561" s="50"/>
      <c r="AX1561" s="50"/>
      <c r="AY1561" s="51"/>
    </row>
    <row r="1562" spans="44:51" ht="15">
      <c r="AR1562" s="41">
        <f t="shared" si="238"/>
        <v>4.630291666666667</v>
      </c>
      <c r="AS1562" s="42">
        <f t="shared" si="240"/>
        <v>1660</v>
      </c>
      <c r="AT1562" s="50">
        <f t="shared" si="239"/>
        <v>7686.28</v>
      </c>
      <c r="AU1562" s="50"/>
      <c r="AV1562" s="50"/>
      <c r="AW1562" s="50"/>
      <c r="AX1562" s="50"/>
      <c r="AY1562" s="51"/>
    </row>
    <row r="1563" spans="44:51" ht="15">
      <c r="AR1563" s="41">
        <f t="shared" si="238"/>
        <v>4.630291666666667</v>
      </c>
      <c r="AS1563" s="42">
        <f t="shared" si="240"/>
        <v>1661</v>
      </c>
      <c r="AT1563" s="50">
        <f t="shared" si="239"/>
        <v>7690.91</v>
      </c>
      <c r="AU1563" s="50"/>
      <c r="AV1563" s="50"/>
      <c r="AW1563" s="50"/>
      <c r="AX1563" s="50"/>
      <c r="AY1563" s="51"/>
    </row>
    <row r="1564" spans="44:51" ht="15">
      <c r="AR1564" s="41">
        <f t="shared" si="238"/>
        <v>4.630291666666667</v>
      </c>
      <c r="AS1564" s="42">
        <f t="shared" si="240"/>
        <v>1662</v>
      </c>
      <c r="AT1564" s="50">
        <f t="shared" si="239"/>
        <v>7695.54</v>
      </c>
      <c r="AU1564" s="50"/>
      <c r="AV1564" s="50"/>
      <c r="AW1564" s="50"/>
      <c r="AX1564" s="50"/>
      <c r="AY1564" s="51"/>
    </row>
    <row r="1565" spans="44:51" ht="15">
      <c r="AR1565" s="41">
        <f t="shared" si="238"/>
        <v>4.630291666666667</v>
      </c>
      <c r="AS1565" s="42">
        <f t="shared" si="240"/>
        <v>1663</v>
      </c>
      <c r="AT1565" s="50">
        <f t="shared" si="239"/>
        <v>7700.17</v>
      </c>
      <c r="AU1565" s="50"/>
      <c r="AV1565" s="50"/>
      <c r="AW1565" s="50"/>
      <c r="AX1565" s="50"/>
      <c r="AY1565" s="51"/>
    </row>
    <row r="1566" spans="44:51" ht="15">
      <c r="AR1566" s="41">
        <f t="shared" si="238"/>
        <v>4.630291666666667</v>
      </c>
      <c r="AS1566" s="42">
        <f t="shared" si="240"/>
        <v>1664</v>
      </c>
      <c r="AT1566" s="50">
        <f t="shared" si="239"/>
        <v>7704.8</v>
      </c>
      <c r="AU1566" s="50"/>
      <c r="AV1566" s="50"/>
      <c r="AW1566" s="50"/>
      <c r="AX1566" s="50"/>
      <c r="AY1566" s="51"/>
    </row>
    <row r="1567" spans="44:51" ht="15">
      <c r="AR1567" s="41">
        <f t="shared" si="238"/>
        <v>4.630291666666667</v>
      </c>
      <c r="AS1567" s="42">
        <f t="shared" si="240"/>
        <v>1665</v>
      </c>
      <c r="AT1567" s="50">
        <f t="shared" si="239"/>
        <v>7709.43</v>
      </c>
      <c r="AU1567" s="50"/>
      <c r="AV1567" s="50"/>
      <c r="AW1567" s="50"/>
      <c r="AX1567" s="50"/>
      <c r="AY1567" s="51"/>
    </row>
    <row r="1568" spans="44:51" ht="15">
      <c r="AR1568" s="41">
        <f t="shared" si="238"/>
        <v>4.630291666666667</v>
      </c>
      <c r="AS1568" s="42">
        <f t="shared" si="240"/>
        <v>1666</v>
      </c>
      <c r="AT1568" s="50">
        <f t="shared" si="239"/>
        <v>7714.06</v>
      </c>
      <c r="AU1568" s="50"/>
      <c r="AV1568" s="50"/>
      <c r="AW1568" s="50"/>
      <c r="AX1568" s="50"/>
      <c r="AY1568" s="51"/>
    </row>
    <row r="1569" spans="44:51" ht="15">
      <c r="AR1569" s="41">
        <f t="shared" si="238"/>
        <v>4.630291666666667</v>
      </c>
      <c r="AS1569" s="42">
        <f t="shared" si="240"/>
        <v>1667</v>
      </c>
      <c r="AT1569" s="50">
        <f t="shared" si="239"/>
        <v>7718.69</v>
      </c>
      <c r="AU1569" s="50"/>
      <c r="AV1569" s="50"/>
      <c r="AW1569" s="50"/>
      <c r="AX1569" s="50"/>
      <c r="AY1569" s="51"/>
    </row>
    <row r="1570" spans="44:51" ht="15">
      <c r="AR1570" s="41">
        <f t="shared" si="238"/>
        <v>4.630291666666667</v>
      </c>
      <c r="AS1570" s="42">
        <f t="shared" si="240"/>
        <v>1668</v>
      </c>
      <c r="AT1570" s="50">
        <f t="shared" si="239"/>
        <v>7723.32</v>
      </c>
      <c r="AU1570" s="50"/>
      <c r="AV1570" s="50"/>
      <c r="AW1570" s="50"/>
      <c r="AX1570" s="50"/>
      <c r="AY1570" s="51"/>
    </row>
    <row r="1571" spans="44:51" ht="15">
      <c r="AR1571" s="41">
        <f t="shared" si="238"/>
        <v>4.630291666666667</v>
      </c>
      <c r="AS1571" s="42">
        <f t="shared" si="240"/>
        <v>1669</v>
      </c>
      <c r="AT1571" s="50">
        <f t="shared" si="239"/>
        <v>7727.95</v>
      </c>
      <c r="AU1571" s="50"/>
      <c r="AV1571" s="50"/>
      <c r="AW1571" s="50"/>
      <c r="AX1571" s="50"/>
      <c r="AY1571" s="51"/>
    </row>
    <row r="1572" spans="44:51" ht="15">
      <c r="AR1572" s="41">
        <f t="shared" si="238"/>
        <v>4.630291666666667</v>
      </c>
      <c r="AS1572" s="42">
        <f t="shared" si="240"/>
        <v>1670</v>
      </c>
      <c r="AT1572" s="50">
        <f t="shared" si="239"/>
        <v>7732.58</v>
      </c>
      <c r="AU1572" s="50"/>
      <c r="AV1572" s="50"/>
      <c r="AW1572" s="50"/>
      <c r="AX1572" s="50"/>
      <c r="AY1572" s="51"/>
    </row>
    <row r="1573" spans="44:51" ht="15">
      <c r="AR1573" s="41">
        <f t="shared" si="238"/>
        <v>4.630291666666667</v>
      </c>
      <c r="AS1573" s="42">
        <f t="shared" si="240"/>
        <v>1671</v>
      </c>
      <c r="AT1573" s="50">
        <f t="shared" si="239"/>
        <v>7737.21</v>
      </c>
      <c r="AU1573" s="50"/>
      <c r="AV1573" s="50"/>
      <c r="AW1573" s="50"/>
      <c r="AX1573" s="50"/>
      <c r="AY1573" s="51"/>
    </row>
    <row r="1574" spans="44:51" ht="15">
      <c r="AR1574" s="41">
        <f t="shared" si="238"/>
        <v>4.630291666666667</v>
      </c>
      <c r="AS1574" s="42">
        <f t="shared" si="240"/>
        <v>1672</v>
      </c>
      <c r="AT1574" s="50">
        <f t="shared" si="239"/>
        <v>7741.84</v>
      </c>
      <c r="AU1574" s="50"/>
      <c r="AV1574" s="50"/>
      <c r="AW1574" s="50"/>
      <c r="AX1574" s="50"/>
      <c r="AY1574" s="51"/>
    </row>
    <row r="1575" spans="44:51" ht="15">
      <c r="AR1575" s="41">
        <f t="shared" si="238"/>
        <v>4.630291666666667</v>
      </c>
      <c r="AS1575" s="42">
        <f t="shared" si="240"/>
        <v>1673</v>
      </c>
      <c r="AT1575" s="50">
        <f t="shared" si="239"/>
        <v>7746.47</v>
      </c>
      <c r="AU1575" s="50"/>
      <c r="AV1575" s="50"/>
      <c r="AW1575" s="50"/>
      <c r="AX1575" s="50"/>
      <c r="AY1575" s="51"/>
    </row>
    <row r="1576" spans="44:51" ht="15">
      <c r="AR1576" s="41">
        <f t="shared" si="238"/>
        <v>4.630291666666667</v>
      </c>
      <c r="AS1576" s="42">
        <f t="shared" si="240"/>
        <v>1674</v>
      </c>
      <c r="AT1576" s="50">
        <f t="shared" si="239"/>
        <v>7751.1</v>
      </c>
      <c r="AU1576" s="50"/>
      <c r="AV1576" s="50"/>
      <c r="AW1576" s="50"/>
      <c r="AX1576" s="50"/>
      <c r="AY1576" s="51"/>
    </row>
    <row r="1577" spans="44:51" ht="15">
      <c r="AR1577" s="41">
        <f t="shared" si="238"/>
        <v>4.630291666666667</v>
      </c>
      <c r="AS1577" s="42">
        <f t="shared" si="240"/>
        <v>1675</v>
      </c>
      <c r="AT1577" s="50">
        <f t="shared" si="239"/>
        <v>7755.73</v>
      </c>
      <c r="AU1577" s="50"/>
      <c r="AV1577" s="50"/>
      <c r="AW1577" s="50"/>
      <c r="AX1577" s="50"/>
      <c r="AY1577" s="51"/>
    </row>
    <row r="1578" spans="44:51" ht="15">
      <c r="AR1578" s="41">
        <f t="shared" si="238"/>
        <v>4.630291666666667</v>
      </c>
      <c r="AS1578" s="42">
        <f t="shared" si="240"/>
        <v>1676</v>
      </c>
      <c r="AT1578" s="50">
        <f t="shared" si="239"/>
        <v>7760.36</v>
      </c>
      <c r="AU1578" s="50"/>
      <c r="AV1578" s="50"/>
      <c r="AW1578" s="50"/>
      <c r="AX1578" s="50"/>
      <c r="AY1578" s="51"/>
    </row>
    <row r="1579" spans="44:51" ht="15">
      <c r="AR1579" s="41">
        <f t="shared" si="238"/>
        <v>4.630291666666667</v>
      </c>
      <c r="AS1579" s="42">
        <f t="shared" si="240"/>
        <v>1677</v>
      </c>
      <c r="AT1579" s="50">
        <f t="shared" si="239"/>
        <v>7764.99</v>
      </c>
      <c r="AU1579" s="50"/>
      <c r="AV1579" s="50"/>
      <c r="AW1579" s="50"/>
      <c r="AX1579" s="50"/>
      <c r="AY1579" s="51"/>
    </row>
    <row r="1580" spans="44:51" ht="15">
      <c r="AR1580" s="41">
        <f t="shared" si="238"/>
        <v>4.630291666666667</v>
      </c>
      <c r="AS1580" s="42">
        <f t="shared" si="240"/>
        <v>1678</v>
      </c>
      <c r="AT1580" s="50">
        <f t="shared" si="239"/>
        <v>7769.62</v>
      </c>
      <c r="AU1580" s="50"/>
      <c r="AV1580" s="50"/>
      <c r="AW1580" s="50"/>
      <c r="AX1580" s="50"/>
      <c r="AY1580" s="51"/>
    </row>
    <row r="1581" spans="44:51" ht="15">
      <c r="AR1581" s="41">
        <f t="shared" si="238"/>
        <v>4.630291666666667</v>
      </c>
      <c r="AS1581" s="42">
        <f t="shared" si="240"/>
        <v>1679</v>
      </c>
      <c r="AT1581" s="50">
        <f t="shared" si="239"/>
        <v>7774.25</v>
      </c>
      <c r="AU1581" s="50"/>
      <c r="AV1581" s="50"/>
      <c r="AW1581" s="50"/>
      <c r="AX1581" s="50"/>
      <c r="AY1581" s="51"/>
    </row>
    <row r="1582" spans="44:51" ht="15">
      <c r="AR1582" s="41">
        <f t="shared" si="238"/>
        <v>4.630291666666667</v>
      </c>
      <c r="AS1582" s="42">
        <f t="shared" si="240"/>
        <v>1680</v>
      </c>
      <c r="AT1582" s="50">
        <f t="shared" si="239"/>
        <v>7778.89</v>
      </c>
      <c r="AU1582" s="50"/>
      <c r="AV1582" s="50"/>
      <c r="AW1582" s="50"/>
      <c r="AX1582" s="50"/>
      <c r="AY1582" s="51"/>
    </row>
    <row r="1583" spans="44:51" ht="15">
      <c r="AR1583" s="41">
        <f t="shared" si="238"/>
        <v>4.630291666666667</v>
      </c>
      <c r="AS1583" s="42">
        <f t="shared" si="240"/>
        <v>1681</v>
      </c>
      <c r="AT1583" s="50">
        <f t="shared" si="239"/>
        <v>7783.52</v>
      </c>
      <c r="AU1583" s="50"/>
      <c r="AV1583" s="50"/>
      <c r="AW1583" s="50"/>
      <c r="AX1583" s="50"/>
      <c r="AY1583" s="51"/>
    </row>
    <row r="1584" spans="44:51" ht="15">
      <c r="AR1584" s="41">
        <f t="shared" si="238"/>
        <v>4.630291666666667</v>
      </c>
      <c r="AS1584" s="42">
        <f t="shared" si="240"/>
        <v>1682</v>
      </c>
      <c r="AT1584" s="50">
        <f t="shared" si="239"/>
        <v>7788.15</v>
      </c>
      <c r="AU1584" s="50"/>
      <c r="AV1584" s="50"/>
      <c r="AW1584" s="50"/>
      <c r="AX1584" s="50"/>
      <c r="AY1584" s="51"/>
    </row>
    <row r="1585" spans="44:51" ht="15">
      <c r="AR1585" s="41">
        <f t="shared" si="238"/>
        <v>4.630291666666667</v>
      </c>
      <c r="AS1585" s="42">
        <f t="shared" si="240"/>
        <v>1683</v>
      </c>
      <c r="AT1585" s="50">
        <f t="shared" si="239"/>
        <v>7792.78</v>
      </c>
      <c r="AU1585" s="50"/>
      <c r="AV1585" s="50"/>
      <c r="AW1585" s="50"/>
      <c r="AX1585" s="50"/>
      <c r="AY1585" s="51"/>
    </row>
    <row r="1586" spans="44:51" ht="15">
      <c r="AR1586" s="41">
        <f t="shared" si="238"/>
        <v>4.630291666666667</v>
      </c>
      <c r="AS1586" s="42">
        <f t="shared" si="240"/>
        <v>1684</v>
      </c>
      <c r="AT1586" s="50">
        <f t="shared" si="239"/>
        <v>7797.41</v>
      </c>
      <c r="AU1586" s="50"/>
      <c r="AV1586" s="50"/>
      <c r="AW1586" s="50"/>
      <c r="AX1586" s="50"/>
      <c r="AY1586" s="51"/>
    </row>
    <row r="1587" spans="44:51" ht="15">
      <c r="AR1587" s="41">
        <f t="shared" si="238"/>
        <v>4.630291666666667</v>
      </c>
      <c r="AS1587" s="42">
        <f t="shared" si="240"/>
        <v>1685</v>
      </c>
      <c r="AT1587" s="50">
        <f t="shared" si="239"/>
        <v>7802.04</v>
      </c>
      <c r="AU1587" s="50"/>
      <c r="AV1587" s="50"/>
      <c r="AW1587" s="50"/>
      <c r="AX1587" s="50"/>
      <c r="AY1587" s="51"/>
    </row>
    <row r="1588" spans="44:51" ht="15">
      <c r="AR1588" s="41">
        <f t="shared" si="238"/>
        <v>4.630291666666667</v>
      </c>
      <c r="AS1588" s="42">
        <f t="shared" si="240"/>
        <v>1686</v>
      </c>
      <c r="AT1588" s="50">
        <f t="shared" si="239"/>
        <v>7806.67</v>
      </c>
      <c r="AU1588" s="50"/>
      <c r="AV1588" s="50"/>
      <c r="AW1588" s="50"/>
      <c r="AX1588" s="50"/>
      <c r="AY1588" s="51"/>
    </row>
    <row r="1589" spans="44:51" ht="15">
      <c r="AR1589" s="41">
        <f t="shared" si="238"/>
        <v>4.630291666666667</v>
      </c>
      <c r="AS1589" s="42">
        <f t="shared" si="240"/>
        <v>1687</v>
      </c>
      <c r="AT1589" s="50">
        <f t="shared" si="239"/>
        <v>7811.3</v>
      </c>
      <c r="AU1589" s="50"/>
      <c r="AV1589" s="50"/>
      <c r="AW1589" s="50"/>
      <c r="AX1589" s="50"/>
      <c r="AY1589" s="51"/>
    </row>
    <row r="1590" spans="44:51" ht="15">
      <c r="AR1590" s="41">
        <f t="shared" si="238"/>
        <v>4.630291666666667</v>
      </c>
      <c r="AS1590" s="42">
        <f t="shared" si="240"/>
        <v>1688</v>
      </c>
      <c r="AT1590" s="50">
        <f t="shared" si="239"/>
        <v>7815.93</v>
      </c>
      <c r="AU1590" s="50"/>
      <c r="AV1590" s="50"/>
      <c r="AW1590" s="50"/>
      <c r="AX1590" s="50"/>
      <c r="AY1590" s="51"/>
    </row>
    <row r="1591" spans="44:51" ht="15">
      <c r="AR1591" s="41">
        <f t="shared" si="238"/>
        <v>4.630291666666667</v>
      </c>
      <c r="AS1591" s="42">
        <f t="shared" si="240"/>
        <v>1689</v>
      </c>
      <c r="AT1591" s="50">
        <f t="shared" si="239"/>
        <v>7820.56</v>
      </c>
      <c r="AU1591" s="50"/>
      <c r="AV1591" s="50"/>
      <c r="AW1591" s="50"/>
      <c r="AX1591" s="50"/>
      <c r="AY1591" s="51"/>
    </row>
    <row r="1592" spans="44:51" ht="15">
      <c r="AR1592" s="41">
        <f t="shared" si="238"/>
        <v>4.630291666666667</v>
      </c>
      <c r="AS1592" s="42">
        <f t="shared" si="240"/>
        <v>1690</v>
      </c>
      <c r="AT1592" s="50">
        <f t="shared" si="239"/>
        <v>7825.19</v>
      </c>
      <c r="AU1592" s="50"/>
      <c r="AV1592" s="50"/>
      <c r="AW1592" s="50"/>
      <c r="AX1592" s="50"/>
      <c r="AY1592" s="51"/>
    </row>
    <row r="1593" spans="44:51" ht="15">
      <c r="AR1593" s="41">
        <f t="shared" si="238"/>
        <v>4.630291666666667</v>
      </c>
      <c r="AS1593" s="42">
        <f t="shared" si="240"/>
        <v>1691</v>
      </c>
      <c r="AT1593" s="50">
        <f t="shared" si="239"/>
        <v>7829.82</v>
      </c>
      <c r="AU1593" s="50"/>
      <c r="AV1593" s="50"/>
      <c r="AW1593" s="50"/>
      <c r="AX1593" s="50"/>
      <c r="AY1593" s="51"/>
    </row>
    <row r="1594" spans="44:51" ht="15">
      <c r="AR1594" s="41">
        <f t="shared" si="238"/>
        <v>4.630291666666667</v>
      </c>
      <c r="AS1594" s="42">
        <f t="shared" si="240"/>
        <v>1692</v>
      </c>
      <c r="AT1594" s="50">
        <f t="shared" si="239"/>
        <v>7834.45</v>
      </c>
      <c r="AU1594" s="50"/>
      <c r="AV1594" s="50"/>
      <c r="AW1594" s="50"/>
      <c r="AX1594" s="50"/>
      <c r="AY1594" s="51"/>
    </row>
    <row r="1595" spans="44:51" ht="15">
      <c r="AR1595" s="41">
        <f t="shared" si="238"/>
        <v>4.630291666666667</v>
      </c>
      <c r="AS1595" s="42">
        <f t="shared" si="240"/>
        <v>1693</v>
      </c>
      <c r="AT1595" s="50">
        <f t="shared" si="239"/>
        <v>7839.08</v>
      </c>
      <c r="AU1595" s="50"/>
      <c r="AV1595" s="50"/>
      <c r="AW1595" s="50"/>
      <c r="AX1595" s="50"/>
      <c r="AY1595" s="51"/>
    </row>
    <row r="1596" spans="44:51" ht="15">
      <c r="AR1596" s="41">
        <f t="shared" si="238"/>
        <v>4.630291666666667</v>
      </c>
      <c r="AS1596" s="42">
        <f t="shared" si="240"/>
        <v>1694</v>
      </c>
      <c r="AT1596" s="50">
        <f t="shared" si="239"/>
        <v>7843.71</v>
      </c>
      <c r="AU1596" s="50"/>
      <c r="AV1596" s="50"/>
      <c r="AW1596" s="50"/>
      <c r="AX1596" s="50"/>
      <c r="AY1596" s="51"/>
    </row>
    <row r="1597" spans="44:51" ht="15">
      <c r="AR1597" s="41">
        <f t="shared" si="238"/>
        <v>4.630291666666667</v>
      </c>
      <c r="AS1597" s="42">
        <f t="shared" si="240"/>
        <v>1695</v>
      </c>
      <c r="AT1597" s="50">
        <f t="shared" si="239"/>
        <v>7848.34</v>
      </c>
      <c r="AU1597" s="50"/>
      <c r="AV1597" s="50"/>
      <c r="AW1597" s="50"/>
      <c r="AX1597" s="50"/>
      <c r="AY1597" s="51"/>
    </row>
    <row r="1598" spans="44:51" ht="15">
      <c r="AR1598" s="41">
        <f t="shared" si="238"/>
        <v>4.630291666666667</v>
      </c>
      <c r="AS1598" s="42">
        <f t="shared" si="240"/>
        <v>1696</v>
      </c>
      <c r="AT1598" s="50">
        <f t="shared" si="239"/>
        <v>7852.97</v>
      </c>
      <c r="AU1598" s="50"/>
      <c r="AV1598" s="50"/>
      <c r="AW1598" s="50"/>
      <c r="AX1598" s="50"/>
      <c r="AY1598" s="51"/>
    </row>
    <row r="1599" spans="44:51" ht="15">
      <c r="AR1599" s="41">
        <f t="shared" si="238"/>
        <v>4.630291666666667</v>
      </c>
      <c r="AS1599" s="42">
        <f t="shared" si="240"/>
        <v>1697</v>
      </c>
      <c r="AT1599" s="50">
        <f t="shared" si="239"/>
        <v>7857.6</v>
      </c>
      <c r="AU1599" s="50"/>
      <c r="AV1599" s="50"/>
      <c r="AW1599" s="50"/>
      <c r="AX1599" s="50"/>
      <c r="AY1599" s="51"/>
    </row>
    <row r="1600" spans="44:51" ht="15">
      <c r="AR1600" s="41">
        <f t="shared" si="238"/>
        <v>4.630291666666667</v>
      </c>
      <c r="AS1600" s="42">
        <f t="shared" si="240"/>
        <v>1698</v>
      </c>
      <c r="AT1600" s="50">
        <f t="shared" si="239"/>
        <v>7862.23</v>
      </c>
      <c r="AU1600" s="50"/>
      <c r="AV1600" s="50"/>
      <c r="AW1600" s="50"/>
      <c r="AX1600" s="50"/>
      <c r="AY1600" s="51"/>
    </row>
    <row r="1601" spans="44:51" ht="15">
      <c r="AR1601" s="41">
        <f t="shared" si="238"/>
        <v>4.630291666666667</v>
      </c>
      <c r="AS1601" s="42">
        <f t="shared" si="240"/>
        <v>1699</v>
      </c>
      <c r="AT1601" s="50">
        <f t="shared" si="239"/>
        <v>7866.86</v>
      </c>
      <c r="AU1601" s="50"/>
      <c r="AV1601" s="50"/>
      <c r="AW1601" s="50"/>
      <c r="AX1601" s="50"/>
      <c r="AY1601" s="51"/>
    </row>
    <row r="1602" spans="44:51" ht="15">
      <c r="AR1602" s="41">
        <f t="shared" si="238"/>
        <v>4.630291666666667</v>
      </c>
      <c r="AS1602" s="42">
        <f t="shared" si="240"/>
        <v>1700</v>
      </c>
      <c r="AT1602" s="50">
        <f t="shared" si="239"/>
        <v>7871.49</v>
      </c>
      <c r="AU1602" s="50"/>
      <c r="AV1602" s="50"/>
      <c r="AW1602" s="50"/>
      <c r="AX1602" s="50"/>
      <c r="AY1602" s="51"/>
    </row>
    <row r="1603" spans="44:51" ht="15">
      <c r="AR1603" s="41">
        <f aca="true" t="shared" si="241" ref="AR1603:AR1666">5556.35/12/100</f>
        <v>4.630291666666667</v>
      </c>
      <c r="AS1603" s="42">
        <f t="shared" si="240"/>
        <v>1701</v>
      </c>
      <c r="AT1603" s="50">
        <f aca="true" t="shared" si="242" ref="AT1603:AT1666">ROUNDDOWN(AS1603*AR1603,2)</f>
        <v>7876.12</v>
      </c>
      <c r="AU1603" s="50"/>
      <c r="AV1603" s="50"/>
      <c r="AW1603" s="50"/>
      <c r="AX1603" s="50"/>
      <c r="AY1603" s="51"/>
    </row>
    <row r="1604" spans="44:51" ht="15">
      <c r="AR1604" s="41">
        <f t="shared" si="241"/>
        <v>4.630291666666667</v>
      </c>
      <c r="AS1604" s="42">
        <f aca="true" t="shared" si="243" ref="AS1604:AS1667">AS1603+1</f>
        <v>1702</v>
      </c>
      <c r="AT1604" s="50">
        <f t="shared" si="242"/>
        <v>7880.75</v>
      </c>
      <c r="AU1604" s="50"/>
      <c r="AV1604" s="50"/>
      <c r="AW1604" s="50"/>
      <c r="AX1604" s="50"/>
      <c r="AY1604" s="51"/>
    </row>
    <row r="1605" spans="44:51" ht="15">
      <c r="AR1605" s="41">
        <f t="shared" si="241"/>
        <v>4.630291666666667</v>
      </c>
      <c r="AS1605" s="42">
        <f t="shared" si="243"/>
        <v>1703</v>
      </c>
      <c r="AT1605" s="50">
        <f t="shared" si="242"/>
        <v>7885.38</v>
      </c>
      <c r="AU1605" s="50"/>
      <c r="AV1605" s="50"/>
      <c r="AW1605" s="50"/>
      <c r="AX1605" s="50"/>
      <c r="AY1605" s="51"/>
    </row>
    <row r="1606" spans="44:51" ht="15">
      <c r="AR1606" s="41">
        <f t="shared" si="241"/>
        <v>4.630291666666667</v>
      </c>
      <c r="AS1606" s="42">
        <f t="shared" si="243"/>
        <v>1704</v>
      </c>
      <c r="AT1606" s="50">
        <f t="shared" si="242"/>
        <v>7890.01</v>
      </c>
      <c r="AU1606" s="50"/>
      <c r="AV1606" s="50"/>
      <c r="AW1606" s="50"/>
      <c r="AX1606" s="50"/>
      <c r="AY1606" s="51"/>
    </row>
    <row r="1607" spans="44:51" ht="15">
      <c r="AR1607" s="41">
        <f t="shared" si="241"/>
        <v>4.630291666666667</v>
      </c>
      <c r="AS1607" s="42">
        <f t="shared" si="243"/>
        <v>1705</v>
      </c>
      <c r="AT1607" s="50">
        <f t="shared" si="242"/>
        <v>7894.64</v>
      </c>
      <c r="AU1607" s="50"/>
      <c r="AV1607" s="50"/>
      <c r="AW1607" s="50"/>
      <c r="AX1607" s="50"/>
      <c r="AY1607" s="51"/>
    </row>
    <row r="1608" spans="44:51" ht="15">
      <c r="AR1608" s="41">
        <f t="shared" si="241"/>
        <v>4.630291666666667</v>
      </c>
      <c r="AS1608" s="42">
        <f t="shared" si="243"/>
        <v>1706</v>
      </c>
      <c r="AT1608" s="50">
        <f t="shared" si="242"/>
        <v>7899.27</v>
      </c>
      <c r="AU1608" s="50"/>
      <c r="AV1608" s="50"/>
      <c r="AW1608" s="50"/>
      <c r="AX1608" s="50"/>
      <c r="AY1608" s="51"/>
    </row>
    <row r="1609" spans="44:51" ht="15">
      <c r="AR1609" s="41">
        <f t="shared" si="241"/>
        <v>4.630291666666667</v>
      </c>
      <c r="AS1609" s="42">
        <f t="shared" si="243"/>
        <v>1707</v>
      </c>
      <c r="AT1609" s="50">
        <f t="shared" si="242"/>
        <v>7903.9</v>
      </c>
      <c r="AU1609" s="50"/>
      <c r="AV1609" s="50"/>
      <c r="AW1609" s="50"/>
      <c r="AX1609" s="50"/>
      <c r="AY1609" s="51"/>
    </row>
    <row r="1610" spans="44:51" ht="15">
      <c r="AR1610" s="41">
        <f t="shared" si="241"/>
        <v>4.630291666666667</v>
      </c>
      <c r="AS1610" s="42">
        <f t="shared" si="243"/>
        <v>1708</v>
      </c>
      <c r="AT1610" s="50">
        <f t="shared" si="242"/>
        <v>7908.53</v>
      </c>
      <c r="AU1610" s="50"/>
      <c r="AV1610" s="50"/>
      <c r="AW1610" s="50"/>
      <c r="AX1610" s="50"/>
      <c r="AY1610" s="51"/>
    </row>
    <row r="1611" spans="44:51" ht="15">
      <c r="AR1611" s="41">
        <f t="shared" si="241"/>
        <v>4.630291666666667</v>
      </c>
      <c r="AS1611" s="42">
        <f t="shared" si="243"/>
        <v>1709</v>
      </c>
      <c r="AT1611" s="50">
        <f t="shared" si="242"/>
        <v>7913.16</v>
      </c>
      <c r="AU1611" s="50"/>
      <c r="AV1611" s="50"/>
      <c r="AW1611" s="50"/>
      <c r="AX1611" s="50"/>
      <c r="AY1611" s="51"/>
    </row>
    <row r="1612" spans="44:51" ht="15">
      <c r="AR1612" s="41">
        <f t="shared" si="241"/>
        <v>4.630291666666667</v>
      </c>
      <c r="AS1612" s="42">
        <f t="shared" si="243"/>
        <v>1710</v>
      </c>
      <c r="AT1612" s="50">
        <f t="shared" si="242"/>
        <v>7917.79</v>
      </c>
      <c r="AU1612" s="50"/>
      <c r="AV1612" s="50"/>
      <c r="AW1612" s="50"/>
      <c r="AX1612" s="50"/>
      <c r="AY1612" s="51"/>
    </row>
    <row r="1613" spans="44:51" ht="15">
      <c r="AR1613" s="41">
        <f t="shared" si="241"/>
        <v>4.630291666666667</v>
      </c>
      <c r="AS1613" s="42">
        <f t="shared" si="243"/>
        <v>1711</v>
      </c>
      <c r="AT1613" s="50">
        <f t="shared" si="242"/>
        <v>7922.42</v>
      </c>
      <c r="AU1613" s="50"/>
      <c r="AV1613" s="50"/>
      <c r="AW1613" s="50"/>
      <c r="AX1613" s="50"/>
      <c r="AY1613" s="51"/>
    </row>
    <row r="1614" spans="44:51" ht="15">
      <c r="AR1614" s="41">
        <f t="shared" si="241"/>
        <v>4.630291666666667</v>
      </c>
      <c r="AS1614" s="42">
        <f t="shared" si="243"/>
        <v>1712</v>
      </c>
      <c r="AT1614" s="50">
        <f t="shared" si="242"/>
        <v>7927.05</v>
      </c>
      <c r="AU1614" s="50"/>
      <c r="AV1614" s="50"/>
      <c r="AW1614" s="50"/>
      <c r="AX1614" s="50"/>
      <c r="AY1614" s="51"/>
    </row>
    <row r="1615" spans="44:51" ht="15">
      <c r="AR1615" s="41">
        <f t="shared" si="241"/>
        <v>4.630291666666667</v>
      </c>
      <c r="AS1615" s="42">
        <f t="shared" si="243"/>
        <v>1713</v>
      </c>
      <c r="AT1615" s="50">
        <f t="shared" si="242"/>
        <v>7931.68</v>
      </c>
      <c r="AU1615" s="50"/>
      <c r="AV1615" s="50"/>
      <c r="AW1615" s="50"/>
      <c r="AX1615" s="50"/>
      <c r="AY1615" s="51"/>
    </row>
    <row r="1616" spans="44:51" ht="15">
      <c r="AR1616" s="41">
        <f t="shared" si="241"/>
        <v>4.630291666666667</v>
      </c>
      <c r="AS1616" s="42">
        <f t="shared" si="243"/>
        <v>1714</v>
      </c>
      <c r="AT1616" s="50">
        <f t="shared" si="242"/>
        <v>7936.31</v>
      </c>
      <c r="AU1616" s="50"/>
      <c r="AV1616" s="50"/>
      <c r="AW1616" s="50"/>
      <c r="AX1616" s="50"/>
      <c r="AY1616" s="51"/>
    </row>
    <row r="1617" spans="44:51" ht="15">
      <c r="AR1617" s="41">
        <f t="shared" si="241"/>
        <v>4.630291666666667</v>
      </c>
      <c r="AS1617" s="42">
        <f t="shared" si="243"/>
        <v>1715</v>
      </c>
      <c r="AT1617" s="50">
        <f t="shared" si="242"/>
        <v>7940.95</v>
      </c>
      <c r="AU1617" s="50"/>
      <c r="AV1617" s="50"/>
      <c r="AW1617" s="50"/>
      <c r="AX1617" s="50"/>
      <c r="AY1617" s="51"/>
    </row>
    <row r="1618" spans="44:51" ht="15">
      <c r="AR1618" s="41">
        <f t="shared" si="241"/>
        <v>4.630291666666667</v>
      </c>
      <c r="AS1618" s="42">
        <f t="shared" si="243"/>
        <v>1716</v>
      </c>
      <c r="AT1618" s="50">
        <f t="shared" si="242"/>
        <v>7945.58</v>
      </c>
      <c r="AU1618" s="50"/>
      <c r="AV1618" s="50"/>
      <c r="AW1618" s="50"/>
      <c r="AX1618" s="50"/>
      <c r="AY1618" s="51"/>
    </row>
    <row r="1619" spans="44:51" ht="15">
      <c r="AR1619" s="41">
        <f t="shared" si="241"/>
        <v>4.630291666666667</v>
      </c>
      <c r="AS1619" s="42">
        <f t="shared" si="243"/>
        <v>1717</v>
      </c>
      <c r="AT1619" s="50">
        <f t="shared" si="242"/>
        <v>7950.21</v>
      </c>
      <c r="AU1619" s="50"/>
      <c r="AV1619" s="50"/>
      <c r="AW1619" s="50"/>
      <c r="AX1619" s="50"/>
      <c r="AY1619" s="51"/>
    </row>
    <row r="1620" spans="44:51" ht="15">
      <c r="AR1620" s="41">
        <f t="shared" si="241"/>
        <v>4.630291666666667</v>
      </c>
      <c r="AS1620" s="42">
        <f t="shared" si="243"/>
        <v>1718</v>
      </c>
      <c r="AT1620" s="50">
        <f t="shared" si="242"/>
        <v>7954.84</v>
      </c>
      <c r="AU1620" s="50"/>
      <c r="AV1620" s="50"/>
      <c r="AW1620" s="50"/>
      <c r="AX1620" s="50"/>
      <c r="AY1620" s="51"/>
    </row>
    <row r="1621" spans="44:51" ht="15">
      <c r="AR1621" s="41">
        <f t="shared" si="241"/>
        <v>4.630291666666667</v>
      </c>
      <c r="AS1621" s="42">
        <f t="shared" si="243"/>
        <v>1719</v>
      </c>
      <c r="AT1621" s="50">
        <f t="shared" si="242"/>
        <v>7959.47</v>
      </c>
      <c r="AU1621" s="50"/>
      <c r="AV1621" s="50"/>
      <c r="AW1621" s="50"/>
      <c r="AX1621" s="50"/>
      <c r="AY1621" s="51"/>
    </row>
    <row r="1622" spans="44:51" ht="15">
      <c r="AR1622" s="41">
        <f t="shared" si="241"/>
        <v>4.630291666666667</v>
      </c>
      <c r="AS1622" s="42">
        <f t="shared" si="243"/>
        <v>1720</v>
      </c>
      <c r="AT1622" s="50">
        <f t="shared" si="242"/>
        <v>7964.1</v>
      </c>
      <c r="AU1622" s="50"/>
      <c r="AV1622" s="50"/>
      <c r="AW1622" s="50"/>
      <c r="AX1622" s="50"/>
      <c r="AY1622" s="51"/>
    </row>
    <row r="1623" spans="44:51" ht="15">
      <c r="AR1623" s="41">
        <f t="shared" si="241"/>
        <v>4.630291666666667</v>
      </c>
      <c r="AS1623" s="42">
        <f t="shared" si="243"/>
        <v>1721</v>
      </c>
      <c r="AT1623" s="50">
        <f t="shared" si="242"/>
        <v>7968.73</v>
      </c>
      <c r="AU1623" s="50"/>
      <c r="AV1623" s="50"/>
      <c r="AW1623" s="50"/>
      <c r="AX1623" s="50"/>
      <c r="AY1623" s="51"/>
    </row>
    <row r="1624" spans="44:51" ht="15">
      <c r="AR1624" s="41">
        <f t="shared" si="241"/>
        <v>4.630291666666667</v>
      </c>
      <c r="AS1624" s="42">
        <f t="shared" si="243"/>
        <v>1722</v>
      </c>
      <c r="AT1624" s="50">
        <f t="shared" si="242"/>
        <v>7973.36</v>
      </c>
      <c r="AU1624" s="50"/>
      <c r="AV1624" s="50"/>
      <c r="AW1624" s="50"/>
      <c r="AX1624" s="50"/>
      <c r="AY1624" s="51"/>
    </row>
    <row r="1625" spans="44:51" ht="15">
      <c r="AR1625" s="41">
        <f t="shared" si="241"/>
        <v>4.630291666666667</v>
      </c>
      <c r="AS1625" s="42">
        <f t="shared" si="243"/>
        <v>1723</v>
      </c>
      <c r="AT1625" s="50">
        <f t="shared" si="242"/>
        <v>7977.99</v>
      </c>
      <c r="AU1625" s="50"/>
      <c r="AV1625" s="50"/>
      <c r="AW1625" s="50"/>
      <c r="AX1625" s="50"/>
      <c r="AY1625" s="51"/>
    </row>
    <row r="1626" spans="44:51" ht="15">
      <c r="AR1626" s="41">
        <f t="shared" si="241"/>
        <v>4.630291666666667</v>
      </c>
      <c r="AS1626" s="42">
        <f t="shared" si="243"/>
        <v>1724</v>
      </c>
      <c r="AT1626" s="50">
        <f t="shared" si="242"/>
        <v>7982.62</v>
      </c>
      <c r="AU1626" s="50"/>
      <c r="AV1626" s="50"/>
      <c r="AW1626" s="50"/>
      <c r="AX1626" s="50"/>
      <c r="AY1626" s="51"/>
    </row>
    <row r="1627" spans="44:51" ht="15">
      <c r="AR1627" s="41">
        <f t="shared" si="241"/>
        <v>4.630291666666667</v>
      </c>
      <c r="AS1627" s="42">
        <f t="shared" si="243"/>
        <v>1725</v>
      </c>
      <c r="AT1627" s="50">
        <f t="shared" si="242"/>
        <v>7987.25</v>
      </c>
      <c r="AU1627" s="50"/>
      <c r="AV1627" s="50"/>
      <c r="AW1627" s="50"/>
      <c r="AX1627" s="50"/>
      <c r="AY1627" s="51"/>
    </row>
    <row r="1628" spans="44:51" ht="15">
      <c r="AR1628" s="41">
        <f t="shared" si="241"/>
        <v>4.630291666666667</v>
      </c>
      <c r="AS1628" s="42">
        <f t="shared" si="243"/>
        <v>1726</v>
      </c>
      <c r="AT1628" s="50">
        <f t="shared" si="242"/>
        <v>7991.88</v>
      </c>
      <c r="AU1628" s="50"/>
      <c r="AV1628" s="50"/>
      <c r="AW1628" s="50"/>
      <c r="AX1628" s="50"/>
      <c r="AY1628" s="51"/>
    </row>
    <row r="1629" spans="44:51" ht="15">
      <c r="AR1629" s="41">
        <f t="shared" si="241"/>
        <v>4.630291666666667</v>
      </c>
      <c r="AS1629" s="42">
        <f t="shared" si="243"/>
        <v>1727</v>
      </c>
      <c r="AT1629" s="50">
        <f t="shared" si="242"/>
        <v>7996.51</v>
      </c>
      <c r="AU1629" s="50"/>
      <c r="AV1629" s="50"/>
      <c r="AW1629" s="50"/>
      <c r="AX1629" s="50"/>
      <c r="AY1629" s="51"/>
    </row>
    <row r="1630" spans="44:51" ht="15">
      <c r="AR1630" s="41">
        <f t="shared" si="241"/>
        <v>4.630291666666667</v>
      </c>
      <c r="AS1630" s="42">
        <f t="shared" si="243"/>
        <v>1728</v>
      </c>
      <c r="AT1630" s="50">
        <f t="shared" si="242"/>
        <v>8001.14</v>
      </c>
      <c r="AU1630" s="50"/>
      <c r="AV1630" s="50"/>
      <c r="AW1630" s="50"/>
      <c r="AX1630" s="50"/>
      <c r="AY1630" s="51"/>
    </row>
    <row r="1631" spans="44:51" ht="15">
      <c r="AR1631" s="41">
        <f t="shared" si="241"/>
        <v>4.630291666666667</v>
      </c>
      <c r="AS1631" s="42">
        <f t="shared" si="243"/>
        <v>1729</v>
      </c>
      <c r="AT1631" s="50">
        <f t="shared" si="242"/>
        <v>8005.77</v>
      </c>
      <c r="AU1631" s="50"/>
      <c r="AV1631" s="50"/>
      <c r="AW1631" s="50"/>
      <c r="AX1631" s="50"/>
      <c r="AY1631" s="51"/>
    </row>
    <row r="1632" spans="44:51" ht="15">
      <c r="AR1632" s="41">
        <f t="shared" si="241"/>
        <v>4.630291666666667</v>
      </c>
      <c r="AS1632" s="42">
        <f t="shared" si="243"/>
        <v>1730</v>
      </c>
      <c r="AT1632" s="50">
        <f t="shared" si="242"/>
        <v>8010.4</v>
      </c>
      <c r="AU1632" s="50"/>
      <c r="AV1632" s="50"/>
      <c r="AW1632" s="50"/>
      <c r="AX1632" s="50"/>
      <c r="AY1632" s="51"/>
    </row>
    <row r="1633" spans="44:51" ht="15">
      <c r="AR1633" s="41">
        <f t="shared" si="241"/>
        <v>4.630291666666667</v>
      </c>
      <c r="AS1633" s="42">
        <f t="shared" si="243"/>
        <v>1731</v>
      </c>
      <c r="AT1633" s="50">
        <f t="shared" si="242"/>
        <v>8015.03</v>
      </c>
      <c r="AU1633" s="50"/>
      <c r="AV1633" s="50"/>
      <c r="AW1633" s="50"/>
      <c r="AX1633" s="50"/>
      <c r="AY1633" s="51"/>
    </row>
    <row r="1634" spans="44:51" ht="15">
      <c r="AR1634" s="41">
        <f t="shared" si="241"/>
        <v>4.630291666666667</v>
      </c>
      <c r="AS1634" s="42">
        <f t="shared" si="243"/>
        <v>1732</v>
      </c>
      <c r="AT1634" s="50">
        <f t="shared" si="242"/>
        <v>8019.66</v>
      </c>
      <c r="AU1634" s="50"/>
      <c r="AV1634" s="50"/>
      <c r="AW1634" s="50"/>
      <c r="AX1634" s="50"/>
      <c r="AY1634" s="51"/>
    </row>
    <row r="1635" spans="44:51" ht="15">
      <c r="AR1635" s="41">
        <f t="shared" si="241"/>
        <v>4.630291666666667</v>
      </c>
      <c r="AS1635" s="42">
        <f t="shared" si="243"/>
        <v>1733</v>
      </c>
      <c r="AT1635" s="50">
        <f t="shared" si="242"/>
        <v>8024.29</v>
      </c>
      <c r="AU1635" s="50"/>
      <c r="AV1635" s="50"/>
      <c r="AW1635" s="50"/>
      <c r="AX1635" s="50"/>
      <c r="AY1635" s="51"/>
    </row>
    <row r="1636" spans="44:51" ht="15">
      <c r="AR1636" s="41">
        <f t="shared" si="241"/>
        <v>4.630291666666667</v>
      </c>
      <c r="AS1636" s="42">
        <f t="shared" si="243"/>
        <v>1734</v>
      </c>
      <c r="AT1636" s="50">
        <f t="shared" si="242"/>
        <v>8028.92</v>
      </c>
      <c r="AU1636" s="50"/>
      <c r="AV1636" s="50"/>
      <c r="AW1636" s="50"/>
      <c r="AX1636" s="50"/>
      <c r="AY1636" s="51"/>
    </row>
    <row r="1637" spans="44:51" ht="15">
      <c r="AR1637" s="41">
        <f t="shared" si="241"/>
        <v>4.630291666666667</v>
      </c>
      <c r="AS1637" s="42">
        <f t="shared" si="243"/>
        <v>1735</v>
      </c>
      <c r="AT1637" s="50">
        <f t="shared" si="242"/>
        <v>8033.55</v>
      </c>
      <c r="AU1637" s="50"/>
      <c r="AV1637" s="50"/>
      <c r="AW1637" s="50"/>
      <c r="AX1637" s="50"/>
      <c r="AY1637" s="51"/>
    </row>
    <row r="1638" spans="44:51" ht="15">
      <c r="AR1638" s="41">
        <f t="shared" si="241"/>
        <v>4.630291666666667</v>
      </c>
      <c r="AS1638" s="42">
        <f t="shared" si="243"/>
        <v>1736</v>
      </c>
      <c r="AT1638" s="50">
        <f t="shared" si="242"/>
        <v>8038.18</v>
      </c>
      <c r="AU1638" s="50"/>
      <c r="AV1638" s="50"/>
      <c r="AW1638" s="50"/>
      <c r="AX1638" s="50"/>
      <c r="AY1638" s="51"/>
    </row>
    <row r="1639" spans="44:51" ht="15">
      <c r="AR1639" s="41">
        <f t="shared" si="241"/>
        <v>4.630291666666667</v>
      </c>
      <c r="AS1639" s="42">
        <f t="shared" si="243"/>
        <v>1737</v>
      </c>
      <c r="AT1639" s="50">
        <f t="shared" si="242"/>
        <v>8042.81</v>
      </c>
      <c r="AU1639" s="50"/>
      <c r="AV1639" s="50"/>
      <c r="AW1639" s="50"/>
      <c r="AX1639" s="50"/>
      <c r="AY1639" s="51"/>
    </row>
    <row r="1640" spans="44:51" ht="15">
      <c r="AR1640" s="41">
        <f t="shared" si="241"/>
        <v>4.630291666666667</v>
      </c>
      <c r="AS1640" s="42">
        <f t="shared" si="243"/>
        <v>1738</v>
      </c>
      <c r="AT1640" s="50">
        <f t="shared" si="242"/>
        <v>8047.44</v>
      </c>
      <c r="AU1640" s="50"/>
      <c r="AV1640" s="50"/>
      <c r="AW1640" s="50"/>
      <c r="AX1640" s="50"/>
      <c r="AY1640" s="51"/>
    </row>
    <row r="1641" spans="44:51" ht="15">
      <c r="AR1641" s="41">
        <f t="shared" si="241"/>
        <v>4.630291666666667</v>
      </c>
      <c r="AS1641" s="42">
        <f t="shared" si="243"/>
        <v>1739</v>
      </c>
      <c r="AT1641" s="50">
        <f t="shared" si="242"/>
        <v>8052.07</v>
      </c>
      <c r="AU1641" s="50"/>
      <c r="AV1641" s="50"/>
      <c r="AW1641" s="50"/>
      <c r="AX1641" s="50"/>
      <c r="AY1641" s="51"/>
    </row>
    <row r="1642" spans="44:51" ht="15">
      <c r="AR1642" s="41">
        <f t="shared" si="241"/>
        <v>4.630291666666667</v>
      </c>
      <c r="AS1642" s="42">
        <f t="shared" si="243"/>
        <v>1740</v>
      </c>
      <c r="AT1642" s="50">
        <f t="shared" si="242"/>
        <v>8056.7</v>
      </c>
      <c r="AU1642" s="50"/>
      <c r="AV1642" s="50"/>
      <c r="AW1642" s="50"/>
      <c r="AX1642" s="50"/>
      <c r="AY1642" s="51"/>
    </row>
    <row r="1643" spans="44:51" ht="15">
      <c r="AR1643" s="41">
        <f t="shared" si="241"/>
        <v>4.630291666666667</v>
      </c>
      <c r="AS1643" s="42">
        <f t="shared" si="243"/>
        <v>1741</v>
      </c>
      <c r="AT1643" s="50">
        <f t="shared" si="242"/>
        <v>8061.33</v>
      </c>
      <c r="AU1643" s="50"/>
      <c r="AV1643" s="50"/>
      <c r="AW1643" s="50"/>
      <c r="AX1643" s="50"/>
      <c r="AY1643" s="51"/>
    </row>
    <row r="1644" spans="44:51" ht="15">
      <c r="AR1644" s="41">
        <f t="shared" si="241"/>
        <v>4.630291666666667</v>
      </c>
      <c r="AS1644" s="42">
        <f t="shared" si="243"/>
        <v>1742</v>
      </c>
      <c r="AT1644" s="50">
        <f t="shared" si="242"/>
        <v>8065.96</v>
      </c>
      <c r="AU1644" s="50"/>
      <c r="AV1644" s="50"/>
      <c r="AW1644" s="50"/>
      <c r="AX1644" s="50"/>
      <c r="AY1644" s="51"/>
    </row>
    <row r="1645" spans="44:51" ht="15">
      <c r="AR1645" s="41">
        <f t="shared" si="241"/>
        <v>4.630291666666667</v>
      </c>
      <c r="AS1645" s="42">
        <f t="shared" si="243"/>
        <v>1743</v>
      </c>
      <c r="AT1645" s="50">
        <f t="shared" si="242"/>
        <v>8070.59</v>
      </c>
      <c r="AU1645" s="50"/>
      <c r="AV1645" s="50"/>
      <c r="AW1645" s="50"/>
      <c r="AX1645" s="50"/>
      <c r="AY1645" s="51"/>
    </row>
    <row r="1646" spans="44:51" ht="15">
      <c r="AR1646" s="41">
        <f t="shared" si="241"/>
        <v>4.630291666666667</v>
      </c>
      <c r="AS1646" s="42">
        <f t="shared" si="243"/>
        <v>1744</v>
      </c>
      <c r="AT1646" s="50">
        <f t="shared" si="242"/>
        <v>8075.22</v>
      </c>
      <c r="AU1646" s="50"/>
      <c r="AV1646" s="50"/>
      <c r="AW1646" s="50"/>
      <c r="AX1646" s="50"/>
      <c r="AY1646" s="51"/>
    </row>
    <row r="1647" spans="44:51" ht="15">
      <c r="AR1647" s="41">
        <f t="shared" si="241"/>
        <v>4.630291666666667</v>
      </c>
      <c r="AS1647" s="42">
        <f t="shared" si="243"/>
        <v>1745</v>
      </c>
      <c r="AT1647" s="50">
        <f t="shared" si="242"/>
        <v>8079.85</v>
      </c>
      <c r="AU1647" s="50"/>
      <c r="AV1647" s="50"/>
      <c r="AW1647" s="50"/>
      <c r="AX1647" s="50"/>
      <c r="AY1647" s="51"/>
    </row>
    <row r="1648" spans="44:51" ht="15">
      <c r="AR1648" s="41">
        <f t="shared" si="241"/>
        <v>4.630291666666667</v>
      </c>
      <c r="AS1648" s="42">
        <f t="shared" si="243"/>
        <v>1746</v>
      </c>
      <c r="AT1648" s="50">
        <f t="shared" si="242"/>
        <v>8084.48</v>
      </c>
      <c r="AU1648" s="50"/>
      <c r="AV1648" s="50"/>
      <c r="AW1648" s="50"/>
      <c r="AX1648" s="50"/>
      <c r="AY1648" s="51"/>
    </row>
    <row r="1649" spans="44:51" ht="15">
      <c r="AR1649" s="41">
        <f t="shared" si="241"/>
        <v>4.630291666666667</v>
      </c>
      <c r="AS1649" s="42">
        <f t="shared" si="243"/>
        <v>1747</v>
      </c>
      <c r="AT1649" s="50">
        <f t="shared" si="242"/>
        <v>8089.11</v>
      </c>
      <c r="AU1649" s="50"/>
      <c r="AV1649" s="50"/>
      <c r="AW1649" s="50"/>
      <c r="AX1649" s="50"/>
      <c r="AY1649" s="51"/>
    </row>
    <row r="1650" spans="44:51" ht="15">
      <c r="AR1650" s="41">
        <f t="shared" si="241"/>
        <v>4.630291666666667</v>
      </c>
      <c r="AS1650" s="42">
        <f t="shared" si="243"/>
        <v>1748</v>
      </c>
      <c r="AT1650" s="50">
        <f t="shared" si="242"/>
        <v>8093.74</v>
      </c>
      <c r="AU1650" s="50"/>
      <c r="AV1650" s="50"/>
      <c r="AW1650" s="50"/>
      <c r="AX1650" s="50"/>
      <c r="AY1650" s="51"/>
    </row>
    <row r="1651" spans="44:51" ht="15">
      <c r="AR1651" s="41">
        <f t="shared" si="241"/>
        <v>4.630291666666667</v>
      </c>
      <c r="AS1651" s="42">
        <f t="shared" si="243"/>
        <v>1749</v>
      </c>
      <c r="AT1651" s="50">
        <f t="shared" si="242"/>
        <v>8098.38</v>
      </c>
      <c r="AU1651" s="50"/>
      <c r="AV1651" s="50"/>
      <c r="AW1651" s="50"/>
      <c r="AX1651" s="50"/>
      <c r="AY1651" s="51"/>
    </row>
    <row r="1652" spans="44:51" ht="15">
      <c r="AR1652" s="41">
        <f t="shared" si="241"/>
        <v>4.630291666666667</v>
      </c>
      <c r="AS1652" s="42">
        <f t="shared" si="243"/>
        <v>1750</v>
      </c>
      <c r="AT1652" s="50">
        <f t="shared" si="242"/>
        <v>8103.01</v>
      </c>
      <c r="AU1652" s="50"/>
      <c r="AV1652" s="50"/>
      <c r="AW1652" s="50"/>
      <c r="AX1652" s="50"/>
      <c r="AY1652" s="51"/>
    </row>
    <row r="1653" spans="44:51" ht="15">
      <c r="AR1653" s="41">
        <f t="shared" si="241"/>
        <v>4.630291666666667</v>
      </c>
      <c r="AS1653" s="42">
        <f t="shared" si="243"/>
        <v>1751</v>
      </c>
      <c r="AT1653" s="50">
        <f t="shared" si="242"/>
        <v>8107.64</v>
      </c>
      <c r="AU1653" s="50"/>
      <c r="AV1653" s="50"/>
      <c r="AW1653" s="50"/>
      <c r="AX1653" s="50"/>
      <c r="AY1653" s="51"/>
    </row>
    <row r="1654" spans="44:51" ht="15">
      <c r="AR1654" s="41">
        <f t="shared" si="241"/>
        <v>4.630291666666667</v>
      </c>
      <c r="AS1654" s="42">
        <f t="shared" si="243"/>
        <v>1752</v>
      </c>
      <c r="AT1654" s="50">
        <f t="shared" si="242"/>
        <v>8112.27</v>
      </c>
      <c r="AU1654" s="50"/>
      <c r="AV1654" s="50"/>
      <c r="AW1654" s="50"/>
      <c r="AX1654" s="50"/>
      <c r="AY1654" s="51"/>
    </row>
    <row r="1655" spans="44:51" ht="15">
      <c r="AR1655" s="41">
        <f t="shared" si="241"/>
        <v>4.630291666666667</v>
      </c>
      <c r="AS1655" s="42">
        <f t="shared" si="243"/>
        <v>1753</v>
      </c>
      <c r="AT1655" s="50">
        <f t="shared" si="242"/>
        <v>8116.9</v>
      </c>
      <c r="AU1655" s="50"/>
      <c r="AV1655" s="50"/>
      <c r="AW1655" s="50"/>
      <c r="AX1655" s="50"/>
      <c r="AY1655" s="51"/>
    </row>
    <row r="1656" spans="44:51" ht="15">
      <c r="AR1656" s="41">
        <f t="shared" si="241"/>
        <v>4.630291666666667</v>
      </c>
      <c r="AS1656" s="42">
        <f t="shared" si="243"/>
        <v>1754</v>
      </c>
      <c r="AT1656" s="50">
        <f t="shared" si="242"/>
        <v>8121.53</v>
      </c>
      <c r="AU1656" s="50"/>
      <c r="AV1656" s="50"/>
      <c r="AW1656" s="50"/>
      <c r="AX1656" s="50"/>
      <c r="AY1656" s="51"/>
    </row>
    <row r="1657" spans="44:51" ht="15">
      <c r="AR1657" s="41">
        <f t="shared" si="241"/>
        <v>4.630291666666667</v>
      </c>
      <c r="AS1657" s="42">
        <f t="shared" si="243"/>
        <v>1755</v>
      </c>
      <c r="AT1657" s="50">
        <f t="shared" si="242"/>
        <v>8126.16</v>
      </c>
      <c r="AU1657" s="50"/>
      <c r="AV1657" s="50"/>
      <c r="AW1657" s="50"/>
      <c r="AX1657" s="50"/>
      <c r="AY1657" s="51"/>
    </row>
    <row r="1658" spans="44:51" ht="15">
      <c r="AR1658" s="41">
        <f t="shared" si="241"/>
        <v>4.630291666666667</v>
      </c>
      <c r="AS1658" s="42">
        <f t="shared" si="243"/>
        <v>1756</v>
      </c>
      <c r="AT1658" s="50">
        <f t="shared" si="242"/>
        <v>8130.79</v>
      </c>
      <c r="AU1658" s="50"/>
      <c r="AV1658" s="50"/>
      <c r="AW1658" s="50"/>
      <c r="AX1658" s="50"/>
      <c r="AY1658" s="51"/>
    </row>
    <row r="1659" spans="44:51" ht="15">
      <c r="AR1659" s="41">
        <f t="shared" si="241"/>
        <v>4.630291666666667</v>
      </c>
      <c r="AS1659" s="42">
        <f t="shared" si="243"/>
        <v>1757</v>
      </c>
      <c r="AT1659" s="50">
        <f t="shared" si="242"/>
        <v>8135.42</v>
      </c>
      <c r="AU1659" s="50"/>
      <c r="AV1659" s="50"/>
      <c r="AW1659" s="50"/>
      <c r="AX1659" s="50"/>
      <c r="AY1659" s="51"/>
    </row>
    <row r="1660" spans="44:51" ht="15">
      <c r="AR1660" s="41">
        <f t="shared" si="241"/>
        <v>4.630291666666667</v>
      </c>
      <c r="AS1660" s="42">
        <f t="shared" si="243"/>
        <v>1758</v>
      </c>
      <c r="AT1660" s="50">
        <f t="shared" si="242"/>
        <v>8140.05</v>
      </c>
      <c r="AU1660" s="50"/>
      <c r="AV1660" s="50"/>
      <c r="AW1660" s="50"/>
      <c r="AX1660" s="50"/>
      <c r="AY1660" s="51"/>
    </row>
    <row r="1661" spans="44:51" ht="15">
      <c r="AR1661" s="41">
        <f t="shared" si="241"/>
        <v>4.630291666666667</v>
      </c>
      <c r="AS1661" s="42">
        <f t="shared" si="243"/>
        <v>1759</v>
      </c>
      <c r="AT1661" s="50">
        <f t="shared" si="242"/>
        <v>8144.68</v>
      </c>
      <c r="AU1661" s="50"/>
      <c r="AV1661" s="50"/>
      <c r="AW1661" s="50"/>
      <c r="AX1661" s="50"/>
      <c r="AY1661" s="51"/>
    </row>
    <row r="1662" spans="44:51" ht="15">
      <c r="AR1662" s="41">
        <f t="shared" si="241"/>
        <v>4.630291666666667</v>
      </c>
      <c r="AS1662" s="42">
        <f t="shared" si="243"/>
        <v>1760</v>
      </c>
      <c r="AT1662" s="50">
        <f t="shared" si="242"/>
        <v>8149.31</v>
      </c>
      <c r="AU1662" s="50"/>
      <c r="AV1662" s="50"/>
      <c r="AW1662" s="50"/>
      <c r="AX1662" s="50"/>
      <c r="AY1662" s="51"/>
    </row>
    <row r="1663" spans="44:51" ht="15">
      <c r="AR1663" s="41">
        <f t="shared" si="241"/>
        <v>4.630291666666667</v>
      </c>
      <c r="AS1663" s="42">
        <f t="shared" si="243"/>
        <v>1761</v>
      </c>
      <c r="AT1663" s="50">
        <f t="shared" si="242"/>
        <v>8153.94</v>
      </c>
      <c r="AU1663" s="50"/>
      <c r="AV1663" s="50"/>
      <c r="AW1663" s="50"/>
      <c r="AX1663" s="50"/>
      <c r="AY1663" s="51"/>
    </row>
    <row r="1664" spans="44:51" ht="15">
      <c r="AR1664" s="41">
        <f t="shared" si="241"/>
        <v>4.630291666666667</v>
      </c>
      <c r="AS1664" s="42">
        <f t="shared" si="243"/>
        <v>1762</v>
      </c>
      <c r="AT1664" s="50">
        <f t="shared" si="242"/>
        <v>8158.57</v>
      </c>
      <c r="AU1664" s="50"/>
      <c r="AV1664" s="50"/>
      <c r="AW1664" s="50"/>
      <c r="AX1664" s="50"/>
      <c r="AY1664" s="51"/>
    </row>
    <row r="1665" spans="44:51" ht="15">
      <c r="AR1665" s="41">
        <f t="shared" si="241"/>
        <v>4.630291666666667</v>
      </c>
      <c r="AS1665" s="42">
        <f t="shared" si="243"/>
        <v>1763</v>
      </c>
      <c r="AT1665" s="50">
        <f t="shared" si="242"/>
        <v>8163.2</v>
      </c>
      <c r="AU1665" s="50"/>
      <c r="AV1665" s="50"/>
      <c r="AW1665" s="50"/>
      <c r="AX1665" s="50"/>
      <c r="AY1665" s="51"/>
    </row>
    <row r="1666" spans="44:51" ht="15">
      <c r="AR1666" s="41">
        <f t="shared" si="241"/>
        <v>4.630291666666667</v>
      </c>
      <c r="AS1666" s="42">
        <f t="shared" si="243"/>
        <v>1764</v>
      </c>
      <c r="AT1666" s="50">
        <f t="shared" si="242"/>
        <v>8167.83</v>
      </c>
      <c r="AU1666" s="50"/>
      <c r="AV1666" s="50"/>
      <c r="AW1666" s="50"/>
      <c r="AX1666" s="50"/>
      <c r="AY1666" s="51"/>
    </row>
    <row r="1667" spans="44:51" ht="15">
      <c r="AR1667" s="41">
        <f aca="true" t="shared" si="244" ref="AR1667:AR1730">5556.35/12/100</f>
        <v>4.630291666666667</v>
      </c>
      <c r="AS1667" s="42">
        <f t="shared" si="243"/>
        <v>1765</v>
      </c>
      <c r="AT1667" s="50">
        <f aca="true" t="shared" si="245" ref="AT1667:AT1730">ROUNDDOWN(AS1667*AR1667,2)</f>
        <v>8172.46</v>
      </c>
      <c r="AU1667" s="50"/>
      <c r="AV1667" s="50"/>
      <c r="AW1667" s="50"/>
      <c r="AX1667" s="50"/>
      <c r="AY1667" s="51"/>
    </row>
    <row r="1668" spans="44:51" ht="15">
      <c r="AR1668" s="41">
        <f t="shared" si="244"/>
        <v>4.630291666666667</v>
      </c>
      <c r="AS1668" s="42">
        <f aca="true" t="shared" si="246" ref="AS1668:AS1731">AS1667+1</f>
        <v>1766</v>
      </c>
      <c r="AT1668" s="50">
        <f t="shared" si="245"/>
        <v>8177.09</v>
      </c>
      <c r="AU1668" s="50"/>
      <c r="AV1668" s="50"/>
      <c r="AW1668" s="50"/>
      <c r="AX1668" s="50"/>
      <c r="AY1668" s="51"/>
    </row>
    <row r="1669" spans="44:51" ht="15">
      <c r="AR1669" s="41">
        <f t="shared" si="244"/>
        <v>4.630291666666667</v>
      </c>
      <c r="AS1669" s="42">
        <f t="shared" si="246"/>
        <v>1767</v>
      </c>
      <c r="AT1669" s="50">
        <f t="shared" si="245"/>
        <v>8181.72</v>
      </c>
      <c r="AU1669" s="50"/>
      <c r="AV1669" s="50"/>
      <c r="AW1669" s="50"/>
      <c r="AX1669" s="50"/>
      <c r="AY1669" s="51"/>
    </row>
    <row r="1670" spans="44:51" ht="15">
      <c r="AR1670" s="41">
        <f t="shared" si="244"/>
        <v>4.630291666666667</v>
      </c>
      <c r="AS1670" s="42">
        <f t="shared" si="246"/>
        <v>1768</v>
      </c>
      <c r="AT1670" s="50">
        <f t="shared" si="245"/>
        <v>8186.35</v>
      </c>
      <c r="AU1670" s="50"/>
      <c r="AV1670" s="50"/>
      <c r="AW1670" s="50"/>
      <c r="AX1670" s="50"/>
      <c r="AY1670" s="51"/>
    </row>
    <row r="1671" spans="44:51" ht="15">
      <c r="AR1671" s="41">
        <f t="shared" si="244"/>
        <v>4.630291666666667</v>
      </c>
      <c r="AS1671" s="42">
        <f t="shared" si="246"/>
        <v>1769</v>
      </c>
      <c r="AT1671" s="50">
        <f t="shared" si="245"/>
        <v>8190.98</v>
      </c>
      <c r="AU1671" s="50"/>
      <c r="AV1671" s="50"/>
      <c r="AW1671" s="50"/>
      <c r="AX1671" s="50"/>
      <c r="AY1671" s="51"/>
    </row>
    <row r="1672" spans="44:51" ht="15">
      <c r="AR1672" s="41">
        <f t="shared" si="244"/>
        <v>4.630291666666667</v>
      </c>
      <c r="AS1672" s="42">
        <f t="shared" si="246"/>
        <v>1770</v>
      </c>
      <c r="AT1672" s="50">
        <f t="shared" si="245"/>
        <v>8195.61</v>
      </c>
      <c r="AU1672" s="50"/>
      <c r="AV1672" s="50"/>
      <c r="AW1672" s="50"/>
      <c r="AX1672" s="50"/>
      <c r="AY1672" s="51"/>
    </row>
    <row r="1673" spans="44:51" ht="15">
      <c r="AR1673" s="41">
        <f t="shared" si="244"/>
        <v>4.630291666666667</v>
      </c>
      <c r="AS1673" s="42">
        <f t="shared" si="246"/>
        <v>1771</v>
      </c>
      <c r="AT1673" s="50">
        <f t="shared" si="245"/>
        <v>8200.24</v>
      </c>
      <c r="AU1673" s="50"/>
      <c r="AV1673" s="50"/>
      <c r="AW1673" s="50"/>
      <c r="AX1673" s="50"/>
      <c r="AY1673" s="51"/>
    </row>
    <row r="1674" spans="44:51" ht="15">
      <c r="AR1674" s="41">
        <f t="shared" si="244"/>
        <v>4.630291666666667</v>
      </c>
      <c r="AS1674" s="42">
        <f t="shared" si="246"/>
        <v>1772</v>
      </c>
      <c r="AT1674" s="50">
        <f t="shared" si="245"/>
        <v>8204.87</v>
      </c>
      <c r="AU1674" s="50"/>
      <c r="AV1674" s="50"/>
      <c r="AW1674" s="50"/>
      <c r="AX1674" s="50"/>
      <c r="AY1674" s="51"/>
    </row>
    <row r="1675" spans="44:51" ht="15">
      <c r="AR1675" s="41">
        <f t="shared" si="244"/>
        <v>4.630291666666667</v>
      </c>
      <c r="AS1675" s="42">
        <f t="shared" si="246"/>
        <v>1773</v>
      </c>
      <c r="AT1675" s="50">
        <f t="shared" si="245"/>
        <v>8209.5</v>
      </c>
      <c r="AU1675" s="50"/>
      <c r="AV1675" s="50"/>
      <c r="AW1675" s="50"/>
      <c r="AX1675" s="50"/>
      <c r="AY1675" s="51"/>
    </row>
    <row r="1676" spans="44:51" ht="15">
      <c r="AR1676" s="41">
        <f t="shared" si="244"/>
        <v>4.630291666666667</v>
      </c>
      <c r="AS1676" s="42">
        <f t="shared" si="246"/>
        <v>1774</v>
      </c>
      <c r="AT1676" s="50">
        <f t="shared" si="245"/>
        <v>8214.13</v>
      </c>
      <c r="AU1676" s="50"/>
      <c r="AV1676" s="50"/>
      <c r="AW1676" s="50"/>
      <c r="AX1676" s="50"/>
      <c r="AY1676" s="51"/>
    </row>
    <row r="1677" spans="44:51" ht="15">
      <c r="AR1677" s="41">
        <f t="shared" si="244"/>
        <v>4.630291666666667</v>
      </c>
      <c r="AS1677" s="42">
        <f t="shared" si="246"/>
        <v>1775</v>
      </c>
      <c r="AT1677" s="50">
        <f t="shared" si="245"/>
        <v>8218.76</v>
      </c>
      <c r="AU1677" s="50"/>
      <c r="AV1677" s="50"/>
      <c r="AW1677" s="50"/>
      <c r="AX1677" s="50"/>
      <c r="AY1677" s="51"/>
    </row>
    <row r="1678" spans="44:51" ht="15">
      <c r="AR1678" s="41">
        <f t="shared" si="244"/>
        <v>4.630291666666667</v>
      </c>
      <c r="AS1678" s="42">
        <f t="shared" si="246"/>
        <v>1776</v>
      </c>
      <c r="AT1678" s="50">
        <f t="shared" si="245"/>
        <v>8223.39</v>
      </c>
      <c r="AU1678" s="50"/>
      <c r="AV1678" s="50"/>
      <c r="AW1678" s="50"/>
      <c r="AX1678" s="50"/>
      <c r="AY1678" s="51"/>
    </row>
    <row r="1679" spans="44:51" ht="15">
      <c r="AR1679" s="41">
        <f t="shared" si="244"/>
        <v>4.630291666666667</v>
      </c>
      <c r="AS1679" s="42">
        <f t="shared" si="246"/>
        <v>1777</v>
      </c>
      <c r="AT1679" s="50">
        <f t="shared" si="245"/>
        <v>8228.02</v>
      </c>
      <c r="AU1679" s="50"/>
      <c r="AV1679" s="50"/>
      <c r="AW1679" s="50"/>
      <c r="AX1679" s="50"/>
      <c r="AY1679" s="51"/>
    </row>
    <row r="1680" spans="44:51" ht="15">
      <c r="AR1680" s="41">
        <f t="shared" si="244"/>
        <v>4.630291666666667</v>
      </c>
      <c r="AS1680" s="42">
        <f t="shared" si="246"/>
        <v>1778</v>
      </c>
      <c r="AT1680" s="50">
        <f t="shared" si="245"/>
        <v>8232.65</v>
      </c>
      <c r="AU1680" s="50"/>
      <c r="AV1680" s="50"/>
      <c r="AW1680" s="50"/>
      <c r="AX1680" s="50"/>
      <c r="AY1680" s="51"/>
    </row>
    <row r="1681" spans="44:51" ht="15">
      <c r="AR1681" s="41">
        <f t="shared" si="244"/>
        <v>4.630291666666667</v>
      </c>
      <c r="AS1681" s="42">
        <f t="shared" si="246"/>
        <v>1779</v>
      </c>
      <c r="AT1681" s="50">
        <f t="shared" si="245"/>
        <v>8237.28</v>
      </c>
      <c r="AU1681" s="50"/>
      <c r="AV1681" s="50"/>
      <c r="AW1681" s="50"/>
      <c r="AX1681" s="50"/>
      <c r="AY1681" s="51"/>
    </row>
    <row r="1682" spans="44:51" ht="15">
      <c r="AR1682" s="41">
        <f t="shared" si="244"/>
        <v>4.630291666666667</v>
      </c>
      <c r="AS1682" s="42">
        <f t="shared" si="246"/>
        <v>1780</v>
      </c>
      <c r="AT1682" s="50">
        <f t="shared" si="245"/>
        <v>8241.91</v>
      </c>
      <c r="AU1682" s="50"/>
      <c r="AV1682" s="50"/>
      <c r="AW1682" s="50"/>
      <c r="AX1682" s="50"/>
      <c r="AY1682" s="51"/>
    </row>
    <row r="1683" spans="44:51" ht="15">
      <c r="AR1683" s="41">
        <f t="shared" si="244"/>
        <v>4.630291666666667</v>
      </c>
      <c r="AS1683" s="42">
        <f t="shared" si="246"/>
        <v>1781</v>
      </c>
      <c r="AT1683" s="50">
        <f t="shared" si="245"/>
        <v>8246.54</v>
      </c>
      <c r="AU1683" s="50"/>
      <c r="AV1683" s="50"/>
      <c r="AW1683" s="50"/>
      <c r="AX1683" s="50"/>
      <c r="AY1683" s="51"/>
    </row>
    <row r="1684" spans="44:51" ht="15">
      <c r="AR1684" s="41">
        <f t="shared" si="244"/>
        <v>4.630291666666667</v>
      </c>
      <c r="AS1684" s="42">
        <f t="shared" si="246"/>
        <v>1782</v>
      </c>
      <c r="AT1684" s="50">
        <f t="shared" si="245"/>
        <v>8251.17</v>
      </c>
      <c r="AU1684" s="50"/>
      <c r="AV1684" s="50"/>
      <c r="AW1684" s="50"/>
      <c r="AX1684" s="50"/>
      <c r="AY1684" s="51"/>
    </row>
    <row r="1685" spans="44:51" ht="15">
      <c r="AR1685" s="41">
        <f t="shared" si="244"/>
        <v>4.630291666666667</v>
      </c>
      <c r="AS1685" s="42">
        <f t="shared" si="246"/>
        <v>1783</v>
      </c>
      <c r="AT1685" s="50">
        <f t="shared" si="245"/>
        <v>8255.81</v>
      </c>
      <c r="AU1685" s="50"/>
      <c r="AV1685" s="50"/>
      <c r="AW1685" s="50"/>
      <c r="AX1685" s="50"/>
      <c r="AY1685" s="51"/>
    </row>
    <row r="1686" spans="44:51" ht="15">
      <c r="AR1686" s="41">
        <f t="shared" si="244"/>
        <v>4.630291666666667</v>
      </c>
      <c r="AS1686" s="42">
        <f t="shared" si="246"/>
        <v>1784</v>
      </c>
      <c r="AT1686" s="50">
        <f t="shared" si="245"/>
        <v>8260.44</v>
      </c>
      <c r="AU1686" s="50"/>
      <c r="AV1686" s="50"/>
      <c r="AW1686" s="50"/>
      <c r="AX1686" s="50"/>
      <c r="AY1686" s="51"/>
    </row>
    <row r="1687" spans="44:51" ht="15">
      <c r="AR1687" s="41">
        <f t="shared" si="244"/>
        <v>4.630291666666667</v>
      </c>
      <c r="AS1687" s="42">
        <f t="shared" si="246"/>
        <v>1785</v>
      </c>
      <c r="AT1687" s="50">
        <f t="shared" si="245"/>
        <v>8265.07</v>
      </c>
      <c r="AU1687" s="50"/>
      <c r="AV1687" s="50"/>
      <c r="AW1687" s="50"/>
      <c r="AX1687" s="50"/>
      <c r="AY1687" s="51"/>
    </row>
    <row r="1688" spans="44:51" ht="15">
      <c r="AR1688" s="41">
        <f t="shared" si="244"/>
        <v>4.630291666666667</v>
      </c>
      <c r="AS1688" s="42">
        <f t="shared" si="246"/>
        <v>1786</v>
      </c>
      <c r="AT1688" s="50">
        <f t="shared" si="245"/>
        <v>8269.7</v>
      </c>
      <c r="AU1688" s="50"/>
      <c r="AV1688" s="50"/>
      <c r="AW1688" s="50"/>
      <c r="AX1688" s="50"/>
      <c r="AY1688" s="51"/>
    </row>
    <row r="1689" spans="44:51" ht="15">
      <c r="AR1689" s="41">
        <f t="shared" si="244"/>
        <v>4.630291666666667</v>
      </c>
      <c r="AS1689" s="42">
        <f t="shared" si="246"/>
        <v>1787</v>
      </c>
      <c r="AT1689" s="50">
        <f t="shared" si="245"/>
        <v>8274.33</v>
      </c>
      <c r="AU1689" s="50"/>
      <c r="AV1689" s="50"/>
      <c r="AW1689" s="50"/>
      <c r="AX1689" s="50"/>
      <c r="AY1689" s="51"/>
    </row>
    <row r="1690" spans="44:51" ht="15">
      <c r="AR1690" s="41">
        <f t="shared" si="244"/>
        <v>4.630291666666667</v>
      </c>
      <c r="AS1690" s="42">
        <f t="shared" si="246"/>
        <v>1788</v>
      </c>
      <c r="AT1690" s="50">
        <f t="shared" si="245"/>
        <v>8278.96</v>
      </c>
      <c r="AU1690" s="50"/>
      <c r="AV1690" s="50"/>
      <c r="AW1690" s="50"/>
      <c r="AX1690" s="50"/>
      <c r="AY1690" s="51"/>
    </row>
    <row r="1691" spans="44:51" ht="15">
      <c r="AR1691" s="41">
        <f t="shared" si="244"/>
        <v>4.630291666666667</v>
      </c>
      <c r="AS1691" s="42">
        <f t="shared" si="246"/>
        <v>1789</v>
      </c>
      <c r="AT1691" s="50">
        <f t="shared" si="245"/>
        <v>8283.59</v>
      </c>
      <c r="AU1691" s="50"/>
      <c r="AV1691" s="50"/>
      <c r="AW1691" s="50"/>
      <c r="AX1691" s="50"/>
      <c r="AY1691" s="51"/>
    </row>
    <row r="1692" spans="44:51" ht="15">
      <c r="AR1692" s="41">
        <f t="shared" si="244"/>
        <v>4.630291666666667</v>
      </c>
      <c r="AS1692" s="42">
        <f t="shared" si="246"/>
        <v>1790</v>
      </c>
      <c r="AT1692" s="50">
        <f t="shared" si="245"/>
        <v>8288.22</v>
      </c>
      <c r="AU1692" s="50"/>
      <c r="AV1692" s="50"/>
      <c r="AW1692" s="50"/>
      <c r="AX1692" s="50"/>
      <c r="AY1692" s="51"/>
    </row>
    <row r="1693" spans="44:51" ht="15">
      <c r="AR1693" s="41">
        <f t="shared" si="244"/>
        <v>4.630291666666667</v>
      </c>
      <c r="AS1693" s="42">
        <f t="shared" si="246"/>
        <v>1791</v>
      </c>
      <c r="AT1693" s="50">
        <f t="shared" si="245"/>
        <v>8292.85</v>
      </c>
      <c r="AU1693" s="50"/>
      <c r="AV1693" s="50"/>
      <c r="AW1693" s="50"/>
      <c r="AX1693" s="50"/>
      <c r="AY1693" s="51"/>
    </row>
    <row r="1694" spans="44:51" ht="15">
      <c r="AR1694" s="41">
        <f t="shared" si="244"/>
        <v>4.630291666666667</v>
      </c>
      <c r="AS1694" s="42">
        <f t="shared" si="246"/>
        <v>1792</v>
      </c>
      <c r="AT1694" s="50">
        <f t="shared" si="245"/>
        <v>8297.48</v>
      </c>
      <c r="AU1694" s="50"/>
      <c r="AV1694" s="50"/>
      <c r="AW1694" s="50"/>
      <c r="AX1694" s="50"/>
      <c r="AY1694" s="51"/>
    </row>
    <row r="1695" spans="44:51" ht="15">
      <c r="AR1695" s="41">
        <f t="shared" si="244"/>
        <v>4.630291666666667</v>
      </c>
      <c r="AS1695" s="42">
        <f t="shared" si="246"/>
        <v>1793</v>
      </c>
      <c r="AT1695" s="50">
        <f t="shared" si="245"/>
        <v>8302.11</v>
      </c>
      <c r="AU1695" s="50"/>
      <c r="AV1695" s="50"/>
      <c r="AW1695" s="50"/>
      <c r="AX1695" s="50"/>
      <c r="AY1695" s="51"/>
    </row>
    <row r="1696" spans="44:51" ht="15">
      <c r="AR1696" s="41">
        <f t="shared" si="244"/>
        <v>4.630291666666667</v>
      </c>
      <c r="AS1696" s="42">
        <f t="shared" si="246"/>
        <v>1794</v>
      </c>
      <c r="AT1696" s="50">
        <f t="shared" si="245"/>
        <v>8306.74</v>
      </c>
      <c r="AU1696" s="50"/>
      <c r="AV1696" s="50"/>
      <c r="AW1696" s="50"/>
      <c r="AX1696" s="50"/>
      <c r="AY1696" s="51"/>
    </row>
    <row r="1697" spans="44:51" ht="15">
      <c r="AR1697" s="41">
        <f t="shared" si="244"/>
        <v>4.630291666666667</v>
      </c>
      <c r="AS1697" s="42">
        <f t="shared" si="246"/>
        <v>1795</v>
      </c>
      <c r="AT1697" s="50">
        <f t="shared" si="245"/>
        <v>8311.37</v>
      </c>
      <c r="AU1697" s="50"/>
      <c r="AV1697" s="50"/>
      <c r="AW1697" s="50"/>
      <c r="AX1697" s="50"/>
      <c r="AY1697" s="51"/>
    </row>
    <row r="1698" spans="44:51" ht="15">
      <c r="AR1698" s="41">
        <f t="shared" si="244"/>
        <v>4.630291666666667</v>
      </c>
      <c r="AS1698" s="42">
        <f t="shared" si="246"/>
        <v>1796</v>
      </c>
      <c r="AT1698" s="50">
        <f t="shared" si="245"/>
        <v>8316</v>
      </c>
      <c r="AU1698" s="50"/>
      <c r="AV1698" s="50"/>
      <c r="AW1698" s="50"/>
      <c r="AX1698" s="50"/>
      <c r="AY1698" s="51"/>
    </row>
    <row r="1699" spans="44:51" ht="15">
      <c r="AR1699" s="41">
        <f t="shared" si="244"/>
        <v>4.630291666666667</v>
      </c>
      <c r="AS1699" s="42">
        <f t="shared" si="246"/>
        <v>1797</v>
      </c>
      <c r="AT1699" s="50">
        <f t="shared" si="245"/>
        <v>8320.63</v>
      </c>
      <c r="AU1699" s="50"/>
      <c r="AV1699" s="50"/>
      <c r="AW1699" s="50"/>
      <c r="AX1699" s="50"/>
      <c r="AY1699" s="51"/>
    </row>
    <row r="1700" spans="44:51" ht="15">
      <c r="AR1700" s="41">
        <f t="shared" si="244"/>
        <v>4.630291666666667</v>
      </c>
      <c r="AS1700" s="42">
        <f t="shared" si="246"/>
        <v>1798</v>
      </c>
      <c r="AT1700" s="50">
        <f t="shared" si="245"/>
        <v>8325.26</v>
      </c>
      <c r="AU1700" s="50"/>
      <c r="AV1700" s="50"/>
      <c r="AW1700" s="50"/>
      <c r="AX1700" s="50"/>
      <c r="AY1700" s="51"/>
    </row>
    <row r="1701" spans="44:51" ht="15">
      <c r="AR1701" s="41">
        <f t="shared" si="244"/>
        <v>4.630291666666667</v>
      </c>
      <c r="AS1701" s="42">
        <f t="shared" si="246"/>
        <v>1799</v>
      </c>
      <c r="AT1701" s="50">
        <f t="shared" si="245"/>
        <v>8329.89</v>
      </c>
      <c r="AU1701" s="50"/>
      <c r="AV1701" s="50"/>
      <c r="AW1701" s="50"/>
      <c r="AX1701" s="50"/>
      <c r="AY1701" s="51"/>
    </row>
    <row r="1702" spans="44:51" ht="15">
      <c r="AR1702" s="41">
        <f t="shared" si="244"/>
        <v>4.630291666666667</v>
      </c>
      <c r="AS1702" s="42">
        <f t="shared" si="246"/>
        <v>1800</v>
      </c>
      <c r="AT1702" s="50">
        <f t="shared" si="245"/>
        <v>8334.52</v>
      </c>
      <c r="AU1702" s="50"/>
      <c r="AV1702" s="50"/>
      <c r="AW1702" s="50"/>
      <c r="AX1702" s="50"/>
      <c r="AY1702" s="51"/>
    </row>
    <row r="1703" spans="44:51" ht="15">
      <c r="AR1703" s="41">
        <f t="shared" si="244"/>
        <v>4.630291666666667</v>
      </c>
      <c r="AS1703" s="42">
        <f t="shared" si="246"/>
        <v>1801</v>
      </c>
      <c r="AT1703" s="50">
        <f t="shared" si="245"/>
        <v>8339.15</v>
      </c>
      <c r="AU1703" s="50"/>
      <c r="AV1703" s="50"/>
      <c r="AW1703" s="50"/>
      <c r="AX1703" s="50"/>
      <c r="AY1703" s="51"/>
    </row>
    <row r="1704" spans="44:51" ht="15">
      <c r="AR1704" s="41">
        <f t="shared" si="244"/>
        <v>4.630291666666667</v>
      </c>
      <c r="AS1704" s="42">
        <f t="shared" si="246"/>
        <v>1802</v>
      </c>
      <c r="AT1704" s="50">
        <f t="shared" si="245"/>
        <v>8343.78</v>
      </c>
      <c r="AU1704" s="50"/>
      <c r="AV1704" s="50"/>
      <c r="AW1704" s="50"/>
      <c r="AX1704" s="50"/>
      <c r="AY1704" s="51"/>
    </row>
    <row r="1705" spans="44:51" ht="15">
      <c r="AR1705" s="41">
        <f t="shared" si="244"/>
        <v>4.630291666666667</v>
      </c>
      <c r="AS1705" s="42">
        <f t="shared" si="246"/>
        <v>1803</v>
      </c>
      <c r="AT1705" s="50">
        <f t="shared" si="245"/>
        <v>8348.41</v>
      </c>
      <c r="AU1705" s="50"/>
      <c r="AV1705" s="50"/>
      <c r="AW1705" s="50"/>
      <c r="AX1705" s="50"/>
      <c r="AY1705" s="51"/>
    </row>
    <row r="1706" spans="44:51" ht="15">
      <c r="AR1706" s="41">
        <f t="shared" si="244"/>
        <v>4.630291666666667</v>
      </c>
      <c r="AS1706" s="42">
        <f t="shared" si="246"/>
        <v>1804</v>
      </c>
      <c r="AT1706" s="50">
        <f t="shared" si="245"/>
        <v>8353.04</v>
      </c>
      <c r="AU1706" s="50"/>
      <c r="AV1706" s="50"/>
      <c r="AW1706" s="50"/>
      <c r="AX1706" s="50"/>
      <c r="AY1706" s="51"/>
    </row>
    <row r="1707" spans="44:51" ht="15">
      <c r="AR1707" s="41">
        <f t="shared" si="244"/>
        <v>4.630291666666667</v>
      </c>
      <c r="AS1707" s="42">
        <f t="shared" si="246"/>
        <v>1805</v>
      </c>
      <c r="AT1707" s="50">
        <f t="shared" si="245"/>
        <v>8357.67</v>
      </c>
      <c r="AU1707" s="50"/>
      <c r="AV1707" s="50"/>
      <c r="AW1707" s="50"/>
      <c r="AX1707" s="50"/>
      <c r="AY1707" s="51"/>
    </row>
    <row r="1708" spans="44:51" ht="15">
      <c r="AR1708" s="41">
        <f t="shared" si="244"/>
        <v>4.630291666666667</v>
      </c>
      <c r="AS1708" s="42">
        <f t="shared" si="246"/>
        <v>1806</v>
      </c>
      <c r="AT1708" s="50">
        <f t="shared" si="245"/>
        <v>8362.3</v>
      </c>
      <c r="AU1708" s="50"/>
      <c r="AV1708" s="50"/>
      <c r="AW1708" s="50"/>
      <c r="AX1708" s="50"/>
      <c r="AY1708" s="51"/>
    </row>
    <row r="1709" spans="44:51" ht="15">
      <c r="AR1709" s="41">
        <f t="shared" si="244"/>
        <v>4.630291666666667</v>
      </c>
      <c r="AS1709" s="42">
        <f t="shared" si="246"/>
        <v>1807</v>
      </c>
      <c r="AT1709" s="50">
        <f t="shared" si="245"/>
        <v>8366.93</v>
      </c>
      <c r="AU1709" s="50"/>
      <c r="AV1709" s="50"/>
      <c r="AW1709" s="50"/>
      <c r="AX1709" s="50"/>
      <c r="AY1709" s="51"/>
    </row>
    <row r="1710" spans="44:51" ht="15">
      <c r="AR1710" s="41">
        <f t="shared" si="244"/>
        <v>4.630291666666667</v>
      </c>
      <c r="AS1710" s="42">
        <f t="shared" si="246"/>
        <v>1808</v>
      </c>
      <c r="AT1710" s="50">
        <f t="shared" si="245"/>
        <v>8371.56</v>
      </c>
      <c r="AU1710" s="50"/>
      <c r="AV1710" s="50"/>
      <c r="AW1710" s="50"/>
      <c r="AX1710" s="50"/>
      <c r="AY1710" s="51"/>
    </row>
    <row r="1711" spans="44:51" ht="15">
      <c r="AR1711" s="41">
        <f t="shared" si="244"/>
        <v>4.630291666666667</v>
      </c>
      <c r="AS1711" s="42">
        <f t="shared" si="246"/>
        <v>1809</v>
      </c>
      <c r="AT1711" s="50">
        <f t="shared" si="245"/>
        <v>8376.19</v>
      </c>
      <c r="AU1711" s="50"/>
      <c r="AV1711" s="50"/>
      <c r="AW1711" s="50"/>
      <c r="AX1711" s="50"/>
      <c r="AY1711" s="51"/>
    </row>
    <row r="1712" spans="44:51" ht="15">
      <c r="AR1712" s="41">
        <f t="shared" si="244"/>
        <v>4.630291666666667</v>
      </c>
      <c r="AS1712" s="42">
        <f t="shared" si="246"/>
        <v>1810</v>
      </c>
      <c r="AT1712" s="50">
        <f t="shared" si="245"/>
        <v>8380.82</v>
      </c>
      <c r="AU1712" s="50"/>
      <c r="AV1712" s="50"/>
      <c r="AW1712" s="50"/>
      <c r="AX1712" s="50"/>
      <c r="AY1712" s="51"/>
    </row>
    <row r="1713" spans="44:51" ht="15">
      <c r="AR1713" s="41">
        <f t="shared" si="244"/>
        <v>4.630291666666667</v>
      </c>
      <c r="AS1713" s="42">
        <f t="shared" si="246"/>
        <v>1811</v>
      </c>
      <c r="AT1713" s="50">
        <f t="shared" si="245"/>
        <v>8385.45</v>
      </c>
      <c r="AU1713" s="50"/>
      <c r="AV1713" s="50"/>
      <c r="AW1713" s="50"/>
      <c r="AX1713" s="50"/>
      <c r="AY1713" s="51"/>
    </row>
    <row r="1714" spans="44:51" ht="15">
      <c r="AR1714" s="41">
        <f t="shared" si="244"/>
        <v>4.630291666666667</v>
      </c>
      <c r="AS1714" s="42">
        <f t="shared" si="246"/>
        <v>1812</v>
      </c>
      <c r="AT1714" s="50">
        <f t="shared" si="245"/>
        <v>8390.08</v>
      </c>
      <c r="AU1714" s="50"/>
      <c r="AV1714" s="50"/>
      <c r="AW1714" s="50"/>
      <c r="AX1714" s="50"/>
      <c r="AY1714" s="51"/>
    </row>
    <row r="1715" spans="44:51" ht="15">
      <c r="AR1715" s="41">
        <f t="shared" si="244"/>
        <v>4.630291666666667</v>
      </c>
      <c r="AS1715" s="42">
        <f t="shared" si="246"/>
        <v>1813</v>
      </c>
      <c r="AT1715" s="50">
        <f t="shared" si="245"/>
        <v>8394.71</v>
      </c>
      <c r="AU1715" s="50"/>
      <c r="AV1715" s="50"/>
      <c r="AW1715" s="50"/>
      <c r="AX1715" s="50"/>
      <c r="AY1715" s="51"/>
    </row>
    <row r="1716" spans="44:51" ht="15">
      <c r="AR1716" s="41">
        <f t="shared" si="244"/>
        <v>4.630291666666667</v>
      </c>
      <c r="AS1716" s="42">
        <f t="shared" si="246"/>
        <v>1814</v>
      </c>
      <c r="AT1716" s="50">
        <f t="shared" si="245"/>
        <v>8399.34</v>
      </c>
      <c r="AU1716" s="50"/>
      <c r="AV1716" s="50"/>
      <c r="AW1716" s="50"/>
      <c r="AX1716" s="50"/>
      <c r="AY1716" s="51"/>
    </row>
    <row r="1717" spans="44:51" ht="15">
      <c r="AR1717" s="41">
        <f t="shared" si="244"/>
        <v>4.630291666666667</v>
      </c>
      <c r="AS1717" s="42">
        <f t="shared" si="246"/>
        <v>1815</v>
      </c>
      <c r="AT1717" s="50">
        <f t="shared" si="245"/>
        <v>8403.97</v>
      </c>
      <c r="AU1717" s="50"/>
      <c r="AV1717" s="50"/>
      <c r="AW1717" s="50"/>
      <c r="AX1717" s="50"/>
      <c r="AY1717" s="51"/>
    </row>
    <row r="1718" spans="44:51" ht="15">
      <c r="AR1718" s="41">
        <f t="shared" si="244"/>
        <v>4.630291666666667</v>
      </c>
      <c r="AS1718" s="42">
        <f t="shared" si="246"/>
        <v>1816</v>
      </c>
      <c r="AT1718" s="50">
        <f t="shared" si="245"/>
        <v>8408.6</v>
      </c>
      <c r="AU1718" s="50"/>
      <c r="AV1718" s="50"/>
      <c r="AW1718" s="50"/>
      <c r="AX1718" s="50"/>
      <c r="AY1718" s="51"/>
    </row>
    <row r="1719" spans="44:51" ht="15">
      <c r="AR1719" s="41">
        <f t="shared" si="244"/>
        <v>4.630291666666667</v>
      </c>
      <c r="AS1719" s="42">
        <f t="shared" si="246"/>
        <v>1817</v>
      </c>
      <c r="AT1719" s="50">
        <f t="shared" si="245"/>
        <v>8413.23</v>
      </c>
      <c r="AU1719" s="50"/>
      <c r="AV1719" s="50"/>
      <c r="AW1719" s="50"/>
      <c r="AX1719" s="50"/>
      <c r="AY1719" s="51"/>
    </row>
    <row r="1720" spans="44:51" ht="15">
      <c r="AR1720" s="41">
        <f t="shared" si="244"/>
        <v>4.630291666666667</v>
      </c>
      <c r="AS1720" s="42">
        <f t="shared" si="246"/>
        <v>1818</v>
      </c>
      <c r="AT1720" s="50">
        <f t="shared" si="245"/>
        <v>8417.87</v>
      </c>
      <c r="AU1720" s="50"/>
      <c r="AV1720" s="50"/>
      <c r="AW1720" s="50"/>
      <c r="AX1720" s="50"/>
      <c r="AY1720" s="51"/>
    </row>
    <row r="1721" spans="44:51" ht="15">
      <c r="AR1721" s="41">
        <f t="shared" si="244"/>
        <v>4.630291666666667</v>
      </c>
      <c r="AS1721" s="42">
        <f t="shared" si="246"/>
        <v>1819</v>
      </c>
      <c r="AT1721" s="50">
        <f t="shared" si="245"/>
        <v>8422.5</v>
      </c>
      <c r="AU1721" s="50"/>
      <c r="AV1721" s="50"/>
      <c r="AW1721" s="50"/>
      <c r="AX1721" s="50"/>
      <c r="AY1721" s="51"/>
    </row>
    <row r="1722" spans="44:51" ht="15">
      <c r="AR1722" s="41">
        <f t="shared" si="244"/>
        <v>4.630291666666667</v>
      </c>
      <c r="AS1722" s="42">
        <f t="shared" si="246"/>
        <v>1820</v>
      </c>
      <c r="AT1722" s="50">
        <f t="shared" si="245"/>
        <v>8427.13</v>
      </c>
      <c r="AU1722" s="50"/>
      <c r="AV1722" s="50"/>
      <c r="AW1722" s="50"/>
      <c r="AX1722" s="50"/>
      <c r="AY1722" s="51"/>
    </row>
    <row r="1723" spans="44:51" ht="15">
      <c r="AR1723" s="41">
        <f t="shared" si="244"/>
        <v>4.630291666666667</v>
      </c>
      <c r="AS1723" s="42">
        <f t="shared" si="246"/>
        <v>1821</v>
      </c>
      <c r="AT1723" s="50">
        <f t="shared" si="245"/>
        <v>8431.76</v>
      </c>
      <c r="AU1723" s="50"/>
      <c r="AV1723" s="50"/>
      <c r="AW1723" s="50"/>
      <c r="AX1723" s="50"/>
      <c r="AY1723" s="51"/>
    </row>
    <row r="1724" spans="44:51" ht="15">
      <c r="AR1724" s="41">
        <f t="shared" si="244"/>
        <v>4.630291666666667</v>
      </c>
      <c r="AS1724" s="42">
        <f t="shared" si="246"/>
        <v>1822</v>
      </c>
      <c r="AT1724" s="50">
        <f t="shared" si="245"/>
        <v>8436.39</v>
      </c>
      <c r="AU1724" s="50"/>
      <c r="AV1724" s="50"/>
      <c r="AW1724" s="50"/>
      <c r="AX1724" s="50"/>
      <c r="AY1724" s="51"/>
    </row>
    <row r="1725" spans="44:51" ht="15">
      <c r="AR1725" s="41">
        <f t="shared" si="244"/>
        <v>4.630291666666667</v>
      </c>
      <c r="AS1725" s="42">
        <f t="shared" si="246"/>
        <v>1823</v>
      </c>
      <c r="AT1725" s="50">
        <f t="shared" si="245"/>
        <v>8441.02</v>
      </c>
      <c r="AU1725" s="50"/>
      <c r="AV1725" s="50"/>
      <c r="AW1725" s="50"/>
      <c r="AX1725" s="50"/>
      <c r="AY1725" s="51"/>
    </row>
    <row r="1726" spans="44:51" ht="15">
      <c r="AR1726" s="41">
        <f t="shared" si="244"/>
        <v>4.630291666666667</v>
      </c>
      <c r="AS1726" s="42">
        <f t="shared" si="246"/>
        <v>1824</v>
      </c>
      <c r="AT1726" s="50">
        <f t="shared" si="245"/>
        <v>8445.65</v>
      </c>
      <c r="AU1726" s="50"/>
      <c r="AV1726" s="50"/>
      <c r="AW1726" s="50"/>
      <c r="AX1726" s="50"/>
      <c r="AY1726" s="51"/>
    </row>
    <row r="1727" spans="44:51" ht="15">
      <c r="AR1727" s="41">
        <f t="shared" si="244"/>
        <v>4.630291666666667</v>
      </c>
      <c r="AS1727" s="42">
        <f t="shared" si="246"/>
        <v>1825</v>
      </c>
      <c r="AT1727" s="50">
        <f t="shared" si="245"/>
        <v>8450.28</v>
      </c>
      <c r="AU1727" s="50"/>
      <c r="AV1727" s="50"/>
      <c r="AW1727" s="50"/>
      <c r="AX1727" s="50"/>
      <c r="AY1727" s="51"/>
    </row>
    <row r="1728" spans="44:51" ht="15">
      <c r="AR1728" s="41">
        <f t="shared" si="244"/>
        <v>4.630291666666667</v>
      </c>
      <c r="AS1728" s="42">
        <f t="shared" si="246"/>
        <v>1826</v>
      </c>
      <c r="AT1728" s="50">
        <f t="shared" si="245"/>
        <v>8454.91</v>
      </c>
      <c r="AU1728" s="50"/>
      <c r="AV1728" s="50"/>
      <c r="AW1728" s="50"/>
      <c r="AX1728" s="50"/>
      <c r="AY1728" s="51"/>
    </row>
    <row r="1729" spans="44:51" ht="15">
      <c r="AR1729" s="41">
        <f t="shared" si="244"/>
        <v>4.630291666666667</v>
      </c>
      <c r="AS1729" s="42">
        <f t="shared" si="246"/>
        <v>1827</v>
      </c>
      <c r="AT1729" s="50">
        <f t="shared" si="245"/>
        <v>8459.54</v>
      </c>
      <c r="AU1729" s="50"/>
      <c r="AV1729" s="50"/>
      <c r="AW1729" s="50"/>
      <c r="AX1729" s="50"/>
      <c r="AY1729" s="51"/>
    </row>
    <row r="1730" spans="44:51" ht="15">
      <c r="AR1730" s="41">
        <f t="shared" si="244"/>
        <v>4.630291666666667</v>
      </c>
      <c r="AS1730" s="42">
        <f t="shared" si="246"/>
        <v>1828</v>
      </c>
      <c r="AT1730" s="50">
        <f t="shared" si="245"/>
        <v>8464.17</v>
      </c>
      <c r="AU1730" s="50"/>
      <c r="AV1730" s="50"/>
      <c r="AW1730" s="50"/>
      <c r="AX1730" s="50"/>
      <c r="AY1730" s="51"/>
    </row>
    <row r="1731" spans="44:51" ht="15">
      <c r="AR1731" s="41">
        <f aca="true" t="shared" si="247" ref="AR1731:AR1794">5556.35/12/100</f>
        <v>4.630291666666667</v>
      </c>
      <c r="AS1731" s="42">
        <f t="shared" si="246"/>
        <v>1829</v>
      </c>
      <c r="AT1731" s="50">
        <f aca="true" t="shared" si="248" ref="AT1731:AT1794">ROUNDDOWN(AS1731*AR1731,2)</f>
        <v>8468.8</v>
      </c>
      <c r="AU1731" s="50"/>
      <c r="AV1731" s="50"/>
      <c r="AW1731" s="50"/>
      <c r="AX1731" s="50"/>
      <c r="AY1731" s="51"/>
    </row>
    <row r="1732" spans="44:51" ht="15">
      <c r="AR1732" s="41">
        <f t="shared" si="247"/>
        <v>4.630291666666667</v>
      </c>
      <c r="AS1732" s="42">
        <f aca="true" t="shared" si="249" ref="AS1732:AS1795">AS1731+1</f>
        <v>1830</v>
      </c>
      <c r="AT1732" s="50">
        <f t="shared" si="248"/>
        <v>8473.43</v>
      </c>
      <c r="AU1732" s="50"/>
      <c r="AV1732" s="50"/>
      <c r="AW1732" s="50"/>
      <c r="AX1732" s="50"/>
      <c r="AY1732" s="51"/>
    </row>
    <row r="1733" spans="44:51" ht="15">
      <c r="AR1733" s="41">
        <f t="shared" si="247"/>
        <v>4.630291666666667</v>
      </c>
      <c r="AS1733" s="42">
        <f t="shared" si="249"/>
        <v>1831</v>
      </c>
      <c r="AT1733" s="50">
        <f t="shared" si="248"/>
        <v>8478.06</v>
      </c>
      <c r="AU1733" s="50"/>
      <c r="AV1733" s="50"/>
      <c r="AW1733" s="50"/>
      <c r="AX1733" s="50"/>
      <c r="AY1733" s="51"/>
    </row>
    <row r="1734" spans="44:51" ht="15">
      <c r="AR1734" s="41">
        <f t="shared" si="247"/>
        <v>4.630291666666667</v>
      </c>
      <c r="AS1734" s="42">
        <f t="shared" si="249"/>
        <v>1832</v>
      </c>
      <c r="AT1734" s="50">
        <f t="shared" si="248"/>
        <v>8482.69</v>
      </c>
      <c r="AU1734" s="50"/>
      <c r="AV1734" s="50"/>
      <c r="AW1734" s="50"/>
      <c r="AX1734" s="50"/>
      <c r="AY1734" s="51"/>
    </row>
    <row r="1735" spans="44:51" ht="15">
      <c r="AR1735" s="41">
        <f t="shared" si="247"/>
        <v>4.630291666666667</v>
      </c>
      <c r="AS1735" s="42">
        <f t="shared" si="249"/>
        <v>1833</v>
      </c>
      <c r="AT1735" s="50">
        <f t="shared" si="248"/>
        <v>8487.32</v>
      </c>
      <c r="AU1735" s="50"/>
      <c r="AV1735" s="50"/>
      <c r="AW1735" s="50"/>
      <c r="AX1735" s="50"/>
      <c r="AY1735" s="51"/>
    </row>
    <row r="1736" spans="44:51" ht="15">
      <c r="AR1736" s="41">
        <f t="shared" si="247"/>
        <v>4.630291666666667</v>
      </c>
      <c r="AS1736" s="42">
        <f t="shared" si="249"/>
        <v>1834</v>
      </c>
      <c r="AT1736" s="50">
        <f t="shared" si="248"/>
        <v>8491.95</v>
      </c>
      <c r="AU1736" s="50"/>
      <c r="AV1736" s="50"/>
      <c r="AW1736" s="50"/>
      <c r="AX1736" s="50"/>
      <c r="AY1736" s="51"/>
    </row>
    <row r="1737" spans="44:51" ht="15">
      <c r="AR1737" s="41">
        <f t="shared" si="247"/>
        <v>4.630291666666667</v>
      </c>
      <c r="AS1737" s="42">
        <f t="shared" si="249"/>
        <v>1835</v>
      </c>
      <c r="AT1737" s="50">
        <f t="shared" si="248"/>
        <v>8496.58</v>
      </c>
      <c r="AU1737" s="50"/>
      <c r="AV1737" s="50"/>
      <c r="AW1737" s="50"/>
      <c r="AX1737" s="50"/>
      <c r="AY1737" s="51"/>
    </row>
    <row r="1738" spans="44:51" ht="15">
      <c r="AR1738" s="41">
        <f t="shared" si="247"/>
        <v>4.630291666666667</v>
      </c>
      <c r="AS1738" s="42">
        <f t="shared" si="249"/>
        <v>1836</v>
      </c>
      <c r="AT1738" s="50">
        <f t="shared" si="248"/>
        <v>8501.21</v>
      </c>
      <c r="AU1738" s="50"/>
      <c r="AV1738" s="50"/>
      <c r="AW1738" s="50"/>
      <c r="AX1738" s="50"/>
      <c r="AY1738" s="51"/>
    </row>
    <row r="1739" spans="44:51" ht="15">
      <c r="AR1739" s="41">
        <f t="shared" si="247"/>
        <v>4.630291666666667</v>
      </c>
      <c r="AS1739" s="42">
        <f t="shared" si="249"/>
        <v>1837</v>
      </c>
      <c r="AT1739" s="50">
        <f t="shared" si="248"/>
        <v>8505.84</v>
      </c>
      <c r="AU1739" s="50"/>
      <c r="AV1739" s="50"/>
      <c r="AW1739" s="50"/>
      <c r="AX1739" s="50"/>
      <c r="AY1739" s="51"/>
    </row>
    <row r="1740" spans="44:51" ht="15">
      <c r="AR1740" s="41">
        <f t="shared" si="247"/>
        <v>4.630291666666667</v>
      </c>
      <c r="AS1740" s="42">
        <f t="shared" si="249"/>
        <v>1838</v>
      </c>
      <c r="AT1740" s="50">
        <f t="shared" si="248"/>
        <v>8510.47</v>
      </c>
      <c r="AU1740" s="50"/>
      <c r="AV1740" s="50"/>
      <c r="AW1740" s="50"/>
      <c r="AX1740" s="50"/>
      <c r="AY1740" s="51"/>
    </row>
    <row r="1741" spans="44:51" ht="15">
      <c r="AR1741" s="41">
        <f t="shared" si="247"/>
        <v>4.630291666666667</v>
      </c>
      <c r="AS1741" s="42">
        <f t="shared" si="249"/>
        <v>1839</v>
      </c>
      <c r="AT1741" s="50">
        <f t="shared" si="248"/>
        <v>8515.1</v>
      </c>
      <c r="AU1741" s="50"/>
      <c r="AV1741" s="50"/>
      <c r="AW1741" s="50"/>
      <c r="AX1741" s="50"/>
      <c r="AY1741" s="51"/>
    </row>
    <row r="1742" spans="44:51" ht="15">
      <c r="AR1742" s="41">
        <f t="shared" si="247"/>
        <v>4.630291666666667</v>
      </c>
      <c r="AS1742" s="42">
        <f t="shared" si="249"/>
        <v>1840</v>
      </c>
      <c r="AT1742" s="50">
        <f t="shared" si="248"/>
        <v>8519.73</v>
      </c>
      <c r="AU1742" s="50"/>
      <c r="AV1742" s="50"/>
      <c r="AW1742" s="50"/>
      <c r="AX1742" s="50"/>
      <c r="AY1742" s="51"/>
    </row>
    <row r="1743" spans="44:51" ht="15">
      <c r="AR1743" s="41">
        <f t="shared" si="247"/>
        <v>4.630291666666667</v>
      </c>
      <c r="AS1743" s="42">
        <f t="shared" si="249"/>
        <v>1841</v>
      </c>
      <c r="AT1743" s="50">
        <f t="shared" si="248"/>
        <v>8524.36</v>
      </c>
      <c r="AU1743" s="50"/>
      <c r="AV1743" s="50"/>
      <c r="AW1743" s="50"/>
      <c r="AX1743" s="50"/>
      <c r="AY1743" s="51"/>
    </row>
    <row r="1744" spans="44:51" ht="15">
      <c r="AR1744" s="41">
        <f t="shared" si="247"/>
        <v>4.630291666666667</v>
      </c>
      <c r="AS1744" s="42">
        <f t="shared" si="249"/>
        <v>1842</v>
      </c>
      <c r="AT1744" s="50">
        <f t="shared" si="248"/>
        <v>8528.99</v>
      </c>
      <c r="AU1744" s="50"/>
      <c r="AV1744" s="50"/>
      <c r="AW1744" s="50"/>
      <c r="AX1744" s="50"/>
      <c r="AY1744" s="51"/>
    </row>
    <row r="1745" spans="44:51" ht="15">
      <c r="AR1745" s="41">
        <f t="shared" si="247"/>
        <v>4.630291666666667</v>
      </c>
      <c r="AS1745" s="42">
        <f t="shared" si="249"/>
        <v>1843</v>
      </c>
      <c r="AT1745" s="50">
        <f t="shared" si="248"/>
        <v>8533.62</v>
      </c>
      <c r="AU1745" s="50"/>
      <c r="AV1745" s="50"/>
      <c r="AW1745" s="50"/>
      <c r="AX1745" s="50"/>
      <c r="AY1745" s="51"/>
    </row>
    <row r="1746" spans="44:51" ht="15">
      <c r="AR1746" s="41">
        <f t="shared" si="247"/>
        <v>4.630291666666667</v>
      </c>
      <c r="AS1746" s="42">
        <f t="shared" si="249"/>
        <v>1844</v>
      </c>
      <c r="AT1746" s="50">
        <f t="shared" si="248"/>
        <v>8538.25</v>
      </c>
      <c r="AU1746" s="50"/>
      <c r="AV1746" s="50"/>
      <c r="AW1746" s="50"/>
      <c r="AX1746" s="50"/>
      <c r="AY1746" s="51"/>
    </row>
    <row r="1747" spans="44:51" ht="15">
      <c r="AR1747" s="41">
        <f t="shared" si="247"/>
        <v>4.630291666666667</v>
      </c>
      <c r="AS1747" s="42">
        <f t="shared" si="249"/>
        <v>1845</v>
      </c>
      <c r="AT1747" s="50">
        <f t="shared" si="248"/>
        <v>8542.88</v>
      </c>
      <c r="AU1747" s="50"/>
      <c r="AV1747" s="50"/>
      <c r="AW1747" s="50"/>
      <c r="AX1747" s="50"/>
      <c r="AY1747" s="51"/>
    </row>
    <row r="1748" spans="44:51" ht="15">
      <c r="AR1748" s="41">
        <f t="shared" si="247"/>
        <v>4.630291666666667</v>
      </c>
      <c r="AS1748" s="42">
        <f t="shared" si="249"/>
        <v>1846</v>
      </c>
      <c r="AT1748" s="50">
        <f t="shared" si="248"/>
        <v>8547.51</v>
      </c>
      <c r="AU1748" s="50"/>
      <c r="AV1748" s="50"/>
      <c r="AW1748" s="50"/>
      <c r="AX1748" s="50"/>
      <c r="AY1748" s="51"/>
    </row>
    <row r="1749" spans="44:51" ht="15">
      <c r="AR1749" s="41">
        <f t="shared" si="247"/>
        <v>4.630291666666667</v>
      </c>
      <c r="AS1749" s="42">
        <f t="shared" si="249"/>
        <v>1847</v>
      </c>
      <c r="AT1749" s="50">
        <f t="shared" si="248"/>
        <v>8552.14</v>
      </c>
      <c r="AU1749" s="50"/>
      <c r="AV1749" s="50"/>
      <c r="AW1749" s="50"/>
      <c r="AX1749" s="50"/>
      <c r="AY1749" s="51"/>
    </row>
    <row r="1750" spans="44:51" ht="15">
      <c r="AR1750" s="41">
        <f t="shared" si="247"/>
        <v>4.630291666666667</v>
      </c>
      <c r="AS1750" s="42">
        <f t="shared" si="249"/>
        <v>1848</v>
      </c>
      <c r="AT1750" s="50">
        <f t="shared" si="248"/>
        <v>8556.77</v>
      </c>
      <c r="AU1750" s="50"/>
      <c r="AV1750" s="50"/>
      <c r="AW1750" s="50"/>
      <c r="AX1750" s="50"/>
      <c r="AY1750" s="51"/>
    </row>
    <row r="1751" spans="44:51" ht="15">
      <c r="AR1751" s="41">
        <f t="shared" si="247"/>
        <v>4.630291666666667</v>
      </c>
      <c r="AS1751" s="42">
        <f t="shared" si="249"/>
        <v>1849</v>
      </c>
      <c r="AT1751" s="50">
        <f t="shared" si="248"/>
        <v>8561.4</v>
      </c>
      <c r="AU1751" s="50"/>
      <c r="AV1751" s="50"/>
      <c r="AW1751" s="50"/>
      <c r="AX1751" s="50"/>
      <c r="AY1751" s="51"/>
    </row>
    <row r="1752" spans="44:51" ht="15">
      <c r="AR1752" s="41">
        <f t="shared" si="247"/>
        <v>4.630291666666667</v>
      </c>
      <c r="AS1752" s="42">
        <f t="shared" si="249"/>
        <v>1850</v>
      </c>
      <c r="AT1752" s="50">
        <f t="shared" si="248"/>
        <v>8566.03</v>
      </c>
      <c r="AU1752" s="50"/>
      <c r="AV1752" s="50"/>
      <c r="AW1752" s="50"/>
      <c r="AX1752" s="50"/>
      <c r="AY1752" s="51"/>
    </row>
    <row r="1753" spans="44:51" ht="15">
      <c r="AR1753" s="41">
        <f t="shared" si="247"/>
        <v>4.630291666666667</v>
      </c>
      <c r="AS1753" s="42">
        <f t="shared" si="249"/>
        <v>1851</v>
      </c>
      <c r="AT1753" s="50">
        <f t="shared" si="248"/>
        <v>8570.66</v>
      </c>
      <c r="AU1753" s="50"/>
      <c r="AV1753" s="50"/>
      <c r="AW1753" s="50"/>
      <c r="AX1753" s="50"/>
      <c r="AY1753" s="51"/>
    </row>
    <row r="1754" spans="44:51" ht="15">
      <c r="AR1754" s="41">
        <f t="shared" si="247"/>
        <v>4.630291666666667</v>
      </c>
      <c r="AS1754" s="42">
        <f t="shared" si="249"/>
        <v>1852</v>
      </c>
      <c r="AT1754" s="50">
        <f t="shared" si="248"/>
        <v>8575.3</v>
      </c>
      <c r="AU1754" s="50"/>
      <c r="AV1754" s="50"/>
      <c r="AW1754" s="50"/>
      <c r="AX1754" s="50"/>
      <c r="AY1754" s="51"/>
    </row>
    <row r="1755" spans="44:51" ht="15">
      <c r="AR1755" s="41">
        <f t="shared" si="247"/>
        <v>4.630291666666667</v>
      </c>
      <c r="AS1755" s="42">
        <f t="shared" si="249"/>
        <v>1853</v>
      </c>
      <c r="AT1755" s="50">
        <f t="shared" si="248"/>
        <v>8579.93</v>
      </c>
      <c r="AU1755" s="50"/>
      <c r="AV1755" s="50"/>
      <c r="AW1755" s="50"/>
      <c r="AX1755" s="50"/>
      <c r="AY1755" s="51"/>
    </row>
    <row r="1756" spans="44:51" ht="15">
      <c r="AR1756" s="41">
        <f t="shared" si="247"/>
        <v>4.630291666666667</v>
      </c>
      <c r="AS1756" s="42">
        <f t="shared" si="249"/>
        <v>1854</v>
      </c>
      <c r="AT1756" s="50">
        <f t="shared" si="248"/>
        <v>8584.56</v>
      </c>
      <c r="AU1756" s="50"/>
      <c r="AV1756" s="50"/>
      <c r="AW1756" s="50"/>
      <c r="AX1756" s="50"/>
      <c r="AY1756" s="51"/>
    </row>
    <row r="1757" spans="44:51" ht="15">
      <c r="AR1757" s="41">
        <f t="shared" si="247"/>
        <v>4.630291666666667</v>
      </c>
      <c r="AS1757" s="42">
        <f t="shared" si="249"/>
        <v>1855</v>
      </c>
      <c r="AT1757" s="50">
        <f t="shared" si="248"/>
        <v>8589.19</v>
      </c>
      <c r="AU1757" s="50"/>
      <c r="AV1757" s="50"/>
      <c r="AW1757" s="50"/>
      <c r="AX1757" s="50"/>
      <c r="AY1757" s="51"/>
    </row>
    <row r="1758" spans="44:51" ht="15">
      <c r="AR1758" s="41">
        <f t="shared" si="247"/>
        <v>4.630291666666667</v>
      </c>
      <c r="AS1758" s="42">
        <f t="shared" si="249"/>
        <v>1856</v>
      </c>
      <c r="AT1758" s="50">
        <f t="shared" si="248"/>
        <v>8593.82</v>
      </c>
      <c r="AU1758" s="50"/>
      <c r="AV1758" s="50"/>
      <c r="AW1758" s="50"/>
      <c r="AX1758" s="50"/>
      <c r="AY1758" s="51"/>
    </row>
    <row r="1759" spans="44:51" ht="15">
      <c r="AR1759" s="41">
        <f t="shared" si="247"/>
        <v>4.630291666666667</v>
      </c>
      <c r="AS1759" s="42">
        <f t="shared" si="249"/>
        <v>1857</v>
      </c>
      <c r="AT1759" s="50">
        <f t="shared" si="248"/>
        <v>8598.45</v>
      </c>
      <c r="AU1759" s="50"/>
      <c r="AV1759" s="50"/>
      <c r="AW1759" s="50"/>
      <c r="AX1759" s="50"/>
      <c r="AY1759" s="51"/>
    </row>
    <row r="1760" spans="44:51" ht="15">
      <c r="AR1760" s="41">
        <f t="shared" si="247"/>
        <v>4.630291666666667</v>
      </c>
      <c r="AS1760" s="42">
        <f t="shared" si="249"/>
        <v>1858</v>
      </c>
      <c r="AT1760" s="50">
        <f t="shared" si="248"/>
        <v>8603.08</v>
      </c>
      <c r="AU1760" s="50"/>
      <c r="AV1760" s="50"/>
      <c r="AW1760" s="50"/>
      <c r="AX1760" s="50"/>
      <c r="AY1760" s="51"/>
    </row>
    <row r="1761" spans="44:51" ht="15">
      <c r="AR1761" s="41">
        <f t="shared" si="247"/>
        <v>4.630291666666667</v>
      </c>
      <c r="AS1761" s="42">
        <f t="shared" si="249"/>
        <v>1859</v>
      </c>
      <c r="AT1761" s="50">
        <f t="shared" si="248"/>
        <v>8607.71</v>
      </c>
      <c r="AU1761" s="50"/>
      <c r="AV1761" s="50"/>
      <c r="AW1761" s="50"/>
      <c r="AX1761" s="50"/>
      <c r="AY1761" s="51"/>
    </row>
    <row r="1762" spans="44:51" ht="15">
      <c r="AR1762" s="41">
        <f t="shared" si="247"/>
        <v>4.630291666666667</v>
      </c>
      <c r="AS1762" s="42">
        <f t="shared" si="249"/>
        <v>1860</v>
      </c>
      <c r="AT1762" s="50">
        <f t="shared" si="248"/>
        <v>8612.34</v>
      </c>
      <c r="AU1762" s="50"/>
      <c r="AV1762" s="50"/>
      <c r="AW1762" s="50"/>
      <c r="AX1762" s="50"/>
      <c r="AY1762" s="51"/>
    </row>
    <row r="1763" spans="44:51" ht="15">
      <c r="AR1763" s="41">
        <f t="shared" si="247"/>
        <v>4.630291666666667</v>
      </c>
      <c r="AS1763" s="42">
        <f t="shared" si="249"/>
        <v>1861</v>
      </c>
      <c r="AT1763" s="50">
        <f t="shared" si="248"/>
        <v>8616.97</v>
      </c>
      <c r="AU1763" s="50"/>
      <c r="AV1763" s="50"/>
      <c r="AW1763" s="50"/>
      <c r="AX1763" s="50"/>
      <c r="AY1763" s="51"/>
    </row>
    <row r="1764" spans="44:51" ht="15">
      <c r="AR1764" s="41">
        <f t="shared" si="247"/>
        <v>4.630291666666667</v>
      </c>
      <c r="AS1764" s="42">
        <f t="shared" si="249"/>
        <v>1862</v>
      </c>
      <c r="AT1764" s="50">
        <f t="shared" si="248"/>
        <v>8621.6</v>
      </c>
      <c r="AU1764" s="50"/>
      <c r="AV1764" s="50"/>
      <c r="AW1764" s="50"/>
      <c r="AX1764" s="50"/>
      <c r="AY1764" s="51"/>
    </row>
    <row r="1765" spans="44:51" ht="15">
      <c r="AR1765" s="41">
        <f t="shared" si="247"/>
        <v>4.630291666666667</v>
      </c>
      <c r="AS1765" s="42">
        <f t="shared" si="249"/>
        <v>1863</v>
      </c>
      <c r="AT1765" s="50">
        <f t="shared" si="248"/>
        <v>8626.23</v>
      </c>
      <c r="AU1765" s="50"/>
      <c r="AV1765" s="50"/>
      <c r="AW1765" s="50"/>
      <c r="AX1765" s="50"/>
      <c r="AY1765" s="51"/>
    </row>
    <row r="1766" spans="44:51" ht="15">
      <c r="AR1766" s="41">
        <f t="shared" si="247"/>
        <v>4.630291666666667</v>
      </c>
      <c r="AS1766" s="42">
        <f t="shared" si="249"/>
        <v>1864</v>
      </c>
      <c r="AT1766" s="50">
        <f t="shared" si="248"/>
        <v>8630.86</v>
      </c>
      <c r="AU1766" s="50"/>
      <c r="AV1766" s="50"/>
      <c r="AW1766" s="50"/>
      <c r="AX1766" s="50"/>
      <c r="AY1766" s="51"/>
    </row>
    <row r="1767" spans="44:51" ht="15">
      <c r="AR1767" s="41">
        <f t="shared" si="247"/>
        <v>4.630291666666667</v>
      </c>
      <c r="AS1767" s="42">
        <f t="shared" si="249"/>
        <v>1865</v>
      </c>
      <c r="AT1767" s="50">
        <f t="shared" si="248"/>
        <v>8635.49</v>
      </c>
      <c r="AU1767" s="50"/>
      <c r="AV1767" s="50"/>
      <c r="AW1767" s="50"/>
      <c r="AX1767" s="50"/>
      <c r="AY1767" s="51"/>
    </row>
    <row r="1768" spans="44:51" ht="15">
      <c r="AR1768" s="41">
        <f t="shared" si="247"/>
        <v>4.630291666666667</v>
      </c>
      <c r="AS1768" s="42">
        <f t="shared" si="249"/>
        <v>1866</v>
      </c>
      <c r="AT1768" s="50">
        <f t="shared" si="248"/>
        <v>8640.12</v>
      </c>
      <c r="AU1768" s="50"/>
      <c r="AV1768" s="50"/>
      <c r="AW1768" s="50"/>
      <c r="AX1768" s="50"/>
      <c r="AY1768" s="51"/>
    </row>
    <row r="1769" spans="44:51" ht="15">
      <c r="AR1769" s="41">
        <f t="shared" si="247"/>
        <v>4.630291666666667</v>
      </c>
      <c r="AS1769" s="42">
        <f t="shared" si="249"/>
        <v>1867</v>
      </c>
      <c r="AT1769" s="50">
        <f t="shared" si="248"/>
        <v>8644.75</v>
      </c>
      <c r="AU1769" s="50"/>
      <c r="AV1769" s="50"/>
      <c r="AW1769" s="50"/>
      <c r="AX1769" s="50"/>
      <c r="AY1769" s="51"/>
    </row>
    <row r="1770" spans="44:51" ht="15">
      <c r="AR1770" s="41">
        <f t="shared" si="247"/>
        <v>4.630291666666667</v>
      </c>
      <c r="AS1770" s="42">
        <f t="shared" si="249"/>
        <v>1868</v>
      </c>
      <c r="AT1770" s="50">
        <f t="shared" si="248"/>
        <v>8649.38</v>
      </c>
      <c r="AU1770" s="50"/>
      <c r="AV1770" s="50"/>
      <c r="AW1770" s="50"/>
      <c r="AX1770" s="50"/>
      <c r="AY1770" s="51"/>
    </row>
    <row r="1771" spans="44:51" ht="15">
      <c r="AR1771" s="41">
        <f t="shared" si="247"/>
        <v>4.630291666666667</v>
      </c>
      <c r="AS1771" s="42">
        <f t="shared" si="249"/>
        <v>1869</v>
      </c>
      <c r="AT1771" s="50">
        <f t="shared" si="248"/>
        <v>8654.01</v>
      </c>
      <c r="AU1771" s="50"/>
      <c r="AV1771" s="50"/>
      <c r="AW1771" s="50"/>
      <c r="AX1771" s="50"/>
      <c r="AY1771" s="51"/>
    </row>
    <row r="1772" spans="44:51" ht="15">
      <c r="AR1772" s="41">
        <f t="shared" si="247"/>
        <v>4.630291666666667</v>
      </c>
      <c r="AS1772" s="42">
        <f t="shared" si="249"/>
        <v>1870</v>
      </c>
      <c r="AT1772" s="50">
        <f t="shared" si="248"/>
        <v>8658.64</v>
      </c>
      <c r="AU1772" s="50"/>
      <c r="AV1772" s="50"/>
      <c r="AW1772" s="50"/>
      <c r="AX1772" s="50"/>
      <c r="AY1772" s="51"/>
    </row>
    <row r="1773" spans="44:51" ht="15">
      <c r="AR1773" s="41">
        <f t="shared" si="247"/>
        <v>4.630291666666667</v>
      </c>
      <c r="AS1773" s="42">
        <f t="shared" si="249"/>
        <v>1871</v>
      </c>
      <c r="AT1773" s="50">
        <f t="shared" si="248"/>
        <v>8663.27</v>
      </c>
      <c r="AU1773" s="50"/>
      <c r="AV1773" s="50"/>
      <c r="AW1773" s="50"/>
      <c r="AX1773" s="50"/>
      <c r="AY1773" s="51"/>
    </row>
    <row r="1774" spans="44:51" ht="15">
      <c r="AR1774" s="41">
        <f t="shared" si="247"/>
        <v>4.630291666666667</v>
      </c>
      <c r="AS1774" s="42">
        <f t="shared" si="249"/>
        <v>1872</v>
      </c>
      <c r="AT1774" s="50">
        <f t="shared" si="248"/>
        <v>8667.9</v>
      </c>
      <c r="AU1774" s="50"/>
      <c r="AV1774" s="50"/>
      <c r="AW1774" s="50"/>
      <c r="AX1774" s="50"/>
      <c r="AY1774" s="51"/>
    </row>
    <row r="1775" spans="44:51" ht="15">
      <c r="AR1775" s="41">
        <f t="shared" si="247"/>
        <v>4.630291666666667</v>
      </c>
      <c r="AS1775" s="42">
        <f t="shared" si="249"/>
        <v>1873</v>
      </c>
      <c r="AT1775" s="50">
        <f t="shared" si="248"/>
        <v>8672.53</v>
      </c>
      <c r="AU1775" s="50"/>
      <c r="AV1775" s="50"/>
      <c r="AW1775" s="50"/>
      <c r="AX1775" s="50"/>
      <c r="AY1775" s="51"/>
    </row>
    <row r="1776" spans="44:51" ht="15">
      <c r="AR1776" s="41">
        <f t="shared" si="247"/>
        <v>4.630291666666667</v>
      </c>
      <c r="AS1776" s="42">
        <f t="shared" si="249"/>
        <v>1874</v>
      </c>
      <c r="AT1776" s="50">
        <f t="shared" si="248"/>
        <v>8677.16</v>
      </c>
      <c r="AU1776" s="50"/>
      <c r="AV1776" s="50"/>
      <c r="AW1776" s="50"/>
      <c r="AX1776" s="50"/>
      <c r="AY1776" s="51"/>
    </row>
    <row r="1777" spans="44:51" ht="15">
      <c r="AR1777" s="41">
        <f t="shared" si="247"/>
        <v>4.630291666666667</v>
      </c>
      <c r="AS1777" s="42">
        <f t="shared" si="249"/>
        <v>1875</v>
      </c>
      <c r="AT1777" s="50">
        <f t="shared" si="248"/>
        <v>8681.79</v>
      </c>
      <c r="AU1777" s="50"/>
      <c r="AV1777" s="50"/>
      <c r="AW1777" s="50"/>
      <c r="AX1777" s="50"/>
      <c r="AY1777" s="51"/>
    </row>
    <row r="1778" spans="44:51" ht="15">
      <c r="AR1778" s="41">
        <f t="shared" si="247"/>
        <v>4.630291666666667</v>
      </c>
      <c r="AS1778" s="42">
        <f t="shared" si="249"/>
        <v>1876</v>
      </c>
      <c r="AT1778" s="50">
        <f t="shared" si="248"/>
        <v>8686.42</v>
      </c>
      <c r="AU1778" s="50"/>
      <c r="AV1778" s="50"/>
      <c r="AW1778" s="50"/>
      <c r="AX1778" s="50"/>
      <c r="AY1778" s="51"/>
    </row>
    <row r="1779" spans="44:51" ht="15">
      <c r="AR1779" s="41">
        <f t="shared" si="247"/>
        <v>4.630291666666667</v>
      </c>
      <c r="AS1779" s="42">
        <f t="shared" si="249"/>
        <v>1877</v>
      </c>
      <c r="AT1779" s="50">
        <f t="shared" si="248"/>
        <v>8691.05</v>
      </c>
      <c r="AU1779" s="50"/>
      <c r="AV1779" s="50"/>
      <c r="AW1779" s="50"/>
      <c r="AX1779" s="50"/>
      <c r="AY1779" s="51"/>
    </row>
    <row r="1780" spans="44:51" ht="15">
      <c r="AR1780" s="41">
        <f t="shared" si="247"/>
        <v>4.630291666666667</v>
      </c>
      <c r="AS1780" s="42">
        <f t="shared" si="249"/>
        <v>1878</v>
      </c>
      <c r="AT1780" s="50">
        <f t="shared" si="248"/>
        <v>8695.68</v>
      </c>
      <c r="AU1780" s="50"/>
      <c r="AV1780" s="50"/>
      <c r="AW1780" s="50"/>
      <c r="AX1780" s="50"/>
      <c r="AY1780" s="51"/>
    </row>
    <row r="1781" spans="44:51" ht="15">
      <c r="AR1781" s="41">
        <f t="shared" si="247"/>
        <v>4.630291666666667</v>
      </c>
      <c r="AS1781" s="42">
        <f t="shared" si="249"/>
        <v>1879</v>
      </c>
      <c r="AT1781" s="50">
        <f t="shared" si="248"/>
        <v>8700.31</v>
      </c>
      <c r="AU1781" s="50"/>
      <c r="AV1781" s="50"/>
      <c r="AW1781" s="50"/>
      <c r="AX1781" s="50"/>
      <c r="AY1781" s="51"/>
    </row>
    <row r="1782" spans="44:51" ht="15">
      <c r="AR1782" s="41">
        <f t="shared" si="247"/>
        <v>4.630291666666667</v>
      </c>
      <c r="AS1782" s="42">
        <f t="shared" si="249"/>
        <v>1880</v>
      </c>
      <c r="AT1782" s="50">
        <f t="shared" si="248"/>
        <v>8704.94</v>
      </c>
      <c r="AU1782" s="50"/>
      <c r="AV1782" s="50"/>
      <c r="AW1782" s="50"/>
      <c r="AX1782" s="50"/>
      <c r="AY1782" s="51"/>
    </row>
    <row r="1783" spans="44:51" ht="15">
      <c r="AR1783" s="41">
        <f t="shared" si="247"/>
        <v>4.630291666666667</v>
      </c>
      <c r="AS1783" s="42">
        <f t="shared" si="249"/>
        <v>1881</v>
      </c>
      <c r="AT1783" s="50">
        <f t="shared" si="248"/>
        <v>8709.57</v>
      </c>
      <c r="AU1783" s="50"/>
      <c r="AV1783" s="50"/>
      <c r="AW1783" s="50"/>
      <c r="AX1783" s="50"/>
      <c r="AY1783" s="51"/>
    </row>
    <row r="1784" spans="44:51" ht="15">
      <c r="AR1784" s="41">
        <f t="shared" si="247"/>
        <v>4.630291666666667</v>
      </c>
      <c r="AS1784" s="42">
        <f t="shared" si="249"/>
        <v>1882</v>
      </c>
      <c r="AT1784" s="50">
        <f t="shared" si="248"/>
        <v>8714.2</v>
      </c>
      <c r="AU1784" s="50"/>
      <c r="AV1784" s="50"/>
      <c r="AW1784" s="50"/>
      <c r="AX1784" s="50"/>
      <c r="AY1784" s="51"/>
    </row>
    <row r="1785" spans="44:51" ht="15">
      <c r="AR1785" s="41">
        <f t="shared" si="247"/>
        <v>4.630291666666667</v>
      </c>
      <c r="AS1785" s="42">
        <f t="shared" si="249"/>
        <v>1883</v>
      </c>
      <c r="AT1785" s="50">
        <f t="shared" si="248"/>
        <v>8718.83</v>
      </c>
      <c r="AU1785" s="50"/>
      <c r="AV1785" s="50"/>
      <c r="AW1785" s="50"/>
      <c r="AX1785" s="50"/>
      <c r="AY1785" s="51"/>
    </row>
    <row r="1786" spans="44:51" ht="15">
      <c r="AR1786" s="41">
        <f t="shared" si="247"/>
        <v>4.630291666666667</v>
      </c>
      <c r="AS1786" s="42">
        <f t="shared" si="249"/>
        <v>1884</v>
      </c>
      <c r="AT1786" s="50">
        <f t="shared" si="248"/>
        <v>8723.46</v>
      </c>
      <c r="AU1786" s="50"/>
      <c r="AV1786" s="50"/>
      <c r="AW1786" s="50"/>
      <c r="AX1786" s="50"/>
      <c r="AY1786" s="51"/>
    </row>
    <row r="1787" spans="44:51" ht="15">
      <c r="AR1787" s="41">
        <f t="shared" si="247"/>
        <v>4.630291666666667</v>
      </c>
      <c r="AS1787" s="42">
        <f t="shared" si="249"/>
        <v>1885</v>
      </c>
      <c r="AT1787" s="50">
        <f t="shared" si="248"/>
        <v>8728.09</v>
      </c>
      <c r="AU1787" s="50"/>
      <c r="AV1787" s="50"/>
      <c r="AW1787" s="50"/>
      <c r="AX1787" s="50"/>
      <c r="AY1787" s="51"/>
    </row>
    <row r="1788" spans="44:51" ht="15">
      <c r="AR1788" s="41">
        <f t="shared" si="247"/>
        <v>4.630291666666667</v>
      </c>
      <c r="AS1788" s="42">
        <f t="shared" si="249"/>
        <v>1886</v>
      </c>
      <c r="AT1788" s="50">
        <f t="shared" si="248"/>
        <v>8732.73</v>
      </c>
      <c r="AU1788" s="50"/>
      <c r="AV1788" s="50"/>
      <c r="AW1788" s="50"/>
      <c r="AX1788" s="50"/>
      <c r="AY1788" s="51"/>
    </row>
    <row r="1789" spans="44:51" ht="15">
      <c r="AR1789" s="41">
        <f t="shared" si="247"/>
        <v>4.630291666666667</v>
      </c>
      <c r="AS1789" s="42">
        <f t="shared" si="249"/>
        <v>1887</v>
      </c>
      <c r="AT1789" s="50">
        <f t="shared" si="248"/>
        <v>8737.36</v>
      </c>
      <c r="AU1789" s="50"/>
      <c r="AV1789" s="50"/>
      <c r="AW1789" s="50"/>
      <c r="AX1789" s="50"/>
      <c r="AY1789" s="51"/>
    </row>
    <row r="1790" spans="44:51" ht="15">
      <c r="AR1790" s="41">
        <f t="shared" si="247"/>
        <v>4.630291666666667</v>
      </c>
      <c r="AS1790" s="42">
        <f t="shared" si="249"/>
        <v>1888</v>
      </c>
      <c r="AT1790" s="50">
        <f t="shared" si="248"/>
        <v>8741.99</v>
      </c>
      <c r="AU1790" s="50"/>
      <c r="AV1790" s="50"/>
      <c r="AW1790" s="50"/>
      <c r="AX1790" s="50"/>
      <c r="AY1790" s="51"/>
    </row>
    <row r="1791" spans="44:51" ht="15">
      <c r="AR1791" s="41">
        <f t="shared" si="247"/>
        <v>4.630291666666667</v>
      </c>
      <c r="AS1791" s="42">
        <f t="shared" si="249"/>
        <v>1889</v>
      </c>
      <c r="AT1791" s="50">
        <f t="shared" si="248"/>
        <v>8746.62</v>
      </c>
      <c r="AU1791" s="50"/>
      <c r="AV1791" s="50"/>
      <c r="AW1791" s="50"/>
      <c r="AX1791" s="50"/>
      <c r="AY1791" s="51"/>
    </row>
    <row r="1792" spans="44:51" ht="15">
      <c r="AR1792" s="41">
        <f t="shared" si="247"/>
        <v>4.630291666666667</v>
      </c>
      <c r="AS1792" s="42">
        <f t="shared" si="249"/>
        <v>1890</v>
      </c>
      <c r="AT1792" s="50">
        <f t="shared" si="248"/>
        <v>8751.25</v>
      </c>
      <c r="AU1792" s="50"/>
      <c r="AV1792" s="50"/>
      <c r="AW1792" s="50"/>
      <c r="AX1792" s="50"/>
      <c r="AY1792" s="51"/>
    </row>
    <row r="1793" spans="44:51" ht="15">
      <c r="AR1793" s="41">
        <f t="shared" si="247"/>
        <v>4.630291666666667</v>
      </c>
      <c r="AS1793" s="42">
        <f t="shared" si="249"/>
        <v>1891</v>
      </c>
      <c r="AT1793" s="50">
        <f t="shared" si="248"/>
        <v>8755.88</v>
      </c>
      <c r="AU1793" s="50"/>
      <c r="AV1793" s="50"/>
      <c r="AW1793" s="50"/>
      <c r="AX1793" s="50"/>
      <c r="AY1793" s="51"/>
    </row>
    <row r="1794" spans="44:51" ht="15">
      <c r="AR1794" s="41">
        <f t="shared" si="247"/>
        <v>4.630291666666667</v>
      </c>
      <c r="AS1794" s="42">
        <f t="shared" si="249"/>
        <v>1892</v>
      </c>
      <c r="AT1794" s="50">
        <f t="shared" si="248"/>
        <v>8760.51</v>
      </c>
      <c r="AU1794" s="50"/>
      <c r="AV1794" s="50"/>
      <c r="AW1794" s="50"/>
      <c r="AX1794" s="50"/>
      <c r="AY1794" s="51"/>
    </row>
    <row r="1795" spans="44:51" ht="15">
      <c r="AR1795" s="41">
        <f aca="true" t="shared" si="250" ref="AR1795:AR1809">5556.35/12/100</f>
        <v>4.630291666666667</v>
      </c>
      <c r="AS1795" s="42">
        <f t="shared" si="249"/>
        <v>1893</v>
      </c>
      <c r="AT1795" s="50">
        <f aca="true" t="shared" si="251" ref="AT1795:AT1809">ROUNDDOWN(AS1795*AR1795,2)</f>
        <v>8765.14</v>
      </c>
      <c r="AU1795" s="50"/>
      <c r="AV1795" s="50"/>
      <c r="AW1795" s="50"/>
      <c r="AX1795" s="50"/>
      <c r="AY1795" s="51"/>
    </row>
    <row r="1796" spans="44:51" ht="15">
      <c r="AR1796" s="41">
        <f t="shared" si="250"/>
        <v>4.630291666666667</v>
      </c>
      <c r="AS1796" s="42">
        <f aca="true" t="shared" si="252" ref="AS1796:AS1809">AS1795+1</f>
        <v>1894</v>
      </c>
      <c r="AT1796" s="50">
        <f t="shared" si="251"/>
        <v>8769.77</v>
      </c>
      <c r="AU1796" s="50"/>
      <c r="AV1796" s="50"/>
      <c r="AW1796" s="50"/>
      <c r="AX1796" s="50"/>
      <c r="AY1796" s="51"/>
    </row>
    <row r="1797" spans="44:51" ht="15">
      <c r="AR1797" s="41">
        <f t="shared" si="250"/>
        <v>4.630291666666667</v>
      </c>
      <c r="AS1797" s="42">
        <f t="shared" si="252"/>
        <v>1895</v>
      </c>
      <c r="AT1797" s="50">
        <f t="shared" si="251"/>
        <v>8774.4</v>
      </c>
      <c r="AU1797" s="50"/>
      <c r="AV1797" s="50"/>
      <c r="AW1797" s="50"/>
      <c r="AX1797" s="50"/>
      <c r="AY1797" s="51"/>
    </row>
    <row r="1798" spans="44:51" ht="15">
      <c r="AR1798" s="41">
        <f t="shared" si="250"/>
        <v>4.630291666666667</v>
      </c>
      <c r="AS1798" s="42">
        <f t="shared" si="252"/>
        <v>1896</v>
      </c>
      <c r="AT1798" s="50">
        <f t="shared" si="251"/>
        <v>8779.03</v>
      </c>
      <c r="AU1798" s="50"/>
      <c r="AV1798" s="50"/>
      <c r="AW1798" s="50"/>
      <c r="AX1798" s="50"/>
      <c r="AY1798" s="51"/>
    </row>
    <row r="1799" spans="44:51" ht="15">
      <c r="AR1799" s="41">
        <f t="shared" si="250"/>
        <v>4.630291666666667</v>
      </c>
      <c r="AS1799" s="42">
        <f t="shared" si="252"/>
        <v>1897</v>
      </c>
      <c r="AT1799" s="50">
        <f t="shared" si="251"/>
        <v>8783.66</v>
      </c>
      <c r="AU1799" s="50"/>
      <c r="AV1799" s="50"/>
      <c r="AW1799" s="50"/>
      <c r="AX1799" s="50"/>
      <c r="AY1799" s="51"/>
    </row>
    <row r="1800" spans="44:51" ht="15">
      <c r="AR1800" s="41">
        <f t="shared" si="250"/>
        <v>4.630291666666667</v>
      </c>
      <c r="AS1800" s="42">
        <f t="shared" si="252"/>
        <v>1898</v>
      </c>
      <c r="AT1800" s="50">
        <f t="shared" si="251"/>
        <v>8788.29</v>
      </c>
      <c r="AU1800" s="50"/>
      <c r="AV1800" s="50"/>
      <c r="AW1800" s="50"/>
      <c r="AX1800" s="50"/>
      <c r="AY1800" s="51"/>
    </row>
    <row r="1801" spans="44:51" ht="15">
      <c r="AR1801" s="41">
        <f t="shared" si="250"/>
        <v>4.630291666666667</v>
      </c>
      <c r="AS1801" s="42">
        <f t="shared" si="252"/>
        <v>1899</v>
      </c>
      <c r="AT1801" s="50">
        <f t="shared" si="251"/>
        <v>8792.92</v>
      </c>
      <c r="AU1801" s="50"/>
      <c r="AV1801" s="50"/>
      <c r="AW1801" s="50"/>
      <c r="AX1801" s="50"/>
      <c r="AY1801" s="51"/>
    </row>
    <row r="1802" spans="44:51" ht="15">
      <c r="AR1802" s="41">
        <f t="shared" si="250"/>
        <v>4.630291666666667</v>
      </c>
      <c r="AS1802" s="42">
        <f t="shared" si="252"/>
        <v>1900</v>
      </c>
      <c r="AT1802" s="50">
        <f t="shared" si="251"/>
        <v>8797.55</v>
      </c>
      <c r="AU1802" s="50"/>
      <c r="AV1802" s="50"/>
      <c r="AW1802" s="50"/>
      <c r="AX1802" s="50"/>
      <c r="AY1802" s="51"/>
    </row>
    <row r="1803" spans="44:51" ht="15">
      <c r="AR1803" s="41">
        <f t="shared" si="250"/>
        <v>4.630291666666667</v>
      </c>
      <c r="AS1803" s="42">
        <f t="shared" si="252"/>
        <v>1901</v>
      </c>
      <c r="AT1803" s="50">
        <f t="shared" si="251"/>
        <v>8802.18</v>
      </c>
      <c r="AU1803" s="50"/>
      <c r="AV1803" s="50"/>
      <c r="AW1803" s="50"/>
      <c r="AX1803" s="50"/>
      <c r="AY1803" s="51"/>
    </row>
    <row r="1804" spans="44:51" ht="15">
      <c r="AR1804" s="41">
        <f t="shared" si="250"/>
        <v>4.630291666666667</v>
      </c>
      <c r="AS1804" s="42">
        <f t="shared" si="252"/>
        <v>1902</v>
      </c>
      <c r="AT1804" s="50">
        <f t="shared" si="251"/>
        <v>8806.81</v>
      </c>
      <c r="AU1804" s="50"/>
      <c r="AV1804" s="50"/>
      <c r="AW1804" s="50"/>
      <c r="AX1804" s="50"/>
      <c r="AY1804" s="51"/>
    </row>
    <row r="1805" spans="44:51" ht="15">
      <c r="AR1805" s="41">
        <f t="shared" si="250"/>
        <v>4.630291666666667</v>
      </c>
      <c r="AS1805" s="42">
        <f t="shared" si="252"/>
        <v>1903</v>
      </c>
      <c r="AT1805" s="50">
        <f t="shared" si="251"/>
        <v>8811.44</v>
      </c>
      <c r="AU1805" s="50"/>
      <c r="AV1805" s="50"/>
      <c r="AW1805" s="50"/>
      <c r="AX1805" s="50"/>
      <c r="AY1805" s="51"/>
    </row>
    <row r="1806" spans="44:51" ht="15">
      <c r="AR1806" s="41">
        <f t="shared" si="250"/>
        <v>4.630291666666667</v>
      </c>
      <c r="AS1806" s="42">
        <f t="shared" si="252"/>
        <v>1904</v>
      </c>
      <c r="AT1806" s="50">
        <f t="shared" si="251"/>
        <v>8816.07</v>
      </c>
      <c r="AU1806" s="50"/>
      <c r="AV1806" s="50"/>
      <c r="AW1806" s="50"/>
      <c r="AX1806" s="50"/>
      <c r="AY1806" s="51"/>
    </row>
    <row r="1807" spans="44:51" ht="15">
      <c r="AR1807" s="41">
        <f t="shared" si="250"/>
        <v>4.630291666666667</v>
      </c>
      <c r="AS1807" s="42">
        <f t="shared" si="252"/>
        <v>1905</v>
      </c>
      <c r="AT1807" s="50">
        <f t="shared" si="251"/>
        <v>8820.7</v>
      </c>
      <c r="AU1807" s="50"/>
      <c r="AV1807" s="50"/>
      <c r="AW1807" s="50"/>
      <c r="AX1807" s="50"/>
      <c r="AY1807" s="51"/>
    </row>
    <row r="1808" spans="44:51" ht="15">
      <c r="AR1808" s="41">
        <f t="shared" si="250"/>
        <v>4.630291666666667</v>
      </c>
      <c r="AS1808" s="42">
        <f t="shared" si="252"/>
        <v>1906</v>
      </c>
      <c r="AT1808" s="50">
        <f t="shared" si="251"/>
        <v>8825.33</v>
      </c>
      <c r="AU1808" s="50"/>
      <c r="AV1808" s="50"/>
      <c r="AW1808" s="50"/>
      <c r="AX1808" s="50"/>
      <c r="AY1808" s="51"/>
    </row>
    <row r="1809" spans="44:51" ht="15">
      <c r="AR1809" s="41">
        <f t="shared" si="250"/>
        <v>4.630291666666667</v>
      </c>
      <c r="AS1809" s="42">
        <f t="shared" si="252"/>
        <v>1907</v>
      </c>
      <c r="AT1809" s="50">
        <f t="shared" si="251"/>
        <v>8829.96</v>
      </c>
      <c r="AU1809" s="50"/>
      <c r="AV1809" s="50"/>
      <c r="AW1809" s="50"/>
      <c r="AX1809" s="50"/>
      <c r="AY1809" s="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F758"/>
  <sheetViews>
    <sheetView zoomScalePageLayoutView="0" workbookViewId="0" topLeftCell="C13">
      <selection activeCell="C34" sqref="C34"/>
    </sheetView>
  </sheetViews>
  <sheetFormatPr defaultColWidth="11.421875" defaultRowHeight="14.25"/>
  <cols>
    <col min="1" max="1" width="29.140625" style="30" customWidth="1"/>
    <col min="2" max="2" width="67.140625" style="30" customWidth="1"/>
    <col min="3" max="3" width="71.00390625" style="30" customWidth="1"/>
    <col min="4" max="4" width="20.421875" style="30" customWidth="1"/>
    <col min="5" max="5" width="11.140625" style="66" customWidth="1"/>
    <col min="6" max="6" width="14.140625" style="30" customWidth="1"/>
    <col min="7" max="7" width="10.140625" style="30" customWidth="1"/>
    <col min="8" max="16384" width="11.140625" style="30" customWidth="1"/>
  </cols>
  <sheetData>
    <row r="1" spans="1:5" ht="13.5">
      <c r="A1" s="63" t="s">
        <v>50</v>
      </c>
      <c r="B1" s="63" t="s">
        <v>51</v>
      </c>
      <c r="C1" s="63" t="s">
        <v>78</v>
      </c>
      <c r="D1" s="63" t="s">
        <v>147</v>
      </c>
      <c r="E1" s="64" t="s">
        <v>168</v>
      </c>
    </row>
    <row r="2" spans="1:6" ht="13.5">
      <c r="A2" s="13"/>
      <c r="B2" s="13"/>
      <c r="C2" s="13" t="s">
        <v>169</v>
      </c>
      <c r="D2" s="13" t="s">
        <v>169</v>
      </c>
      <c r="E2" s="64">
        <v>1</v>
      </c>
      <c r="F2" s="65"/>
    </row>
    <row r="3" spans="1:5" ht="13.5">
      <c r="A3" s="63" t="s">
        <v>52</v>
      </c>
      <c r="B3" s="63" t="s">
        <v>57</v>
      </c>
      <c r="C3" s="63" t="s">
        <v>43</v>
      </c>
      <c r="D3" s="63" t="s">
        <v>80</v>
      </c>
      <c r="E3" s="64">
        <v>1</v>
      </c>
    </row>
    <row r="4" spans="1:5" ht="13.5">
      <c r="A4" s="63" t="s">
        <v>53</v>
      </c>
      <c r="B4" s="63" t="s">
        <v>58</v>
      </c>
      <c r="C4" s="13" t="s">
        <v>169</v>
      </c>
      <c r="D4" s="13" t="s">
        <v>169</v>
      </c>
      <c r="E4" s="64">
        <v>1</v>
      </c>
    </row>
    <row r="5" spans="1:5" ht="13.5">
      <c r="A5" s="63" t="s">
        <v>54</v>
      </c>
      <c r="B5" s="63" t="s">
        <v>59</v>
      </c>
      <c r="C5" s="63" t="s">
        <v>20</v>
      </c>
      <c r="D5" s="63" t="s">
        <v>81</v>
      </c>
      <c r="E5" s="64">
        <v>1</v>
      </c>
    </row>
    <row r="6" spans="1:5" ht="13.5">
      <c r="A6" s="63" t="s">
        <v>139</v>
      </c>
      <c r="B6" s="13"/>
      <c r="C6" s="63" t="s">
        <v>82</v>
      </c>
      <c r="D6" s="63" t="s">
        <v>81</v>
      </c>
      <c r="E6" s="64">
        <v>2</v>
      </c>
    </row>
    <row r="7" spans="1:5" ht="13.5">
      <c r="A7" s="63" t="s">
        <v>55</v>
      </c>
      <c r="B7" s="63" t="s">
        <v>60</v>
      </c>
      <c r="C7" s="13" t="s">
        <v>169</v>
      </c>
      <c r="D7" s="13" t="s">
        <v>169</v>
      </c>
      <c r="E7" s="64">
        <v>1</v>
      </c>
    </row>
    <row r="8" spans="1:5" ht="13.5">
      <c r="A8" s="63" t="s">
        <v>56</v>
      </c>
      <c r="B8" s="63" t="s">
        <v>71</v>
      </c>
      <c r="C8" s="63" t="s">
        <v>142</v>
      </c>
      <c r="D8" s="63" t="s">
        <v>79</v>
      </c>
      <c r="E8" s="64">
        <v>1</v>
      </c>
    </row>
    <row r="9" spans="1:5" ht="13.5">
      <c r="A9" s="63"/>
      <c r="B9" s="13"/>
      <c r="C9" s="63" t="s">
        <v>69</v>
      </c>
      <c r="D9" s="63" t="s">
        <v>79</v>
      </c>
      <c r="E9" s="64">
        <v>1</v>
      </c>
    </row>
    <row r="10" spans="1:5" ht="13.5">
      <c r="A10" s="63"/>
      <c r="B10" s="63" t="s">
        <v>73</v>
      </c>
      <c r="C10" s="13" t="s">
        <v>169</v>
      </c>
      <c r="D10" s="13" t="s">
        <v>169</v>
      </c>
      <c r="E10" s="64">
        <v>1</v>
      </c>
    </row>
    <row r="11" spans="1:5" ht="13.5">
      <c r="A11" s="13"/>
      <c r="B11" s="63" t="s">
        <v>74</v>
      </c>
      <c r="C11" s="63" t="s">
        <v>70</v>
      </c>
      <c r="D11" s="63" t="s">
        <v>81</v>
      </c>
      <c r="E11" s="64">
        <v>1</v>
      </c>
    </row>
    <row r="12" spans="1:5" ht="13.5">
      <c r="A12" s="63"/>
      <c r="B12" s="63" t="s">
        <v>77</v>
      </c>
      <c r="C12" s="63" t="s">
        <v>83</v>
      </c>
      <c r="D12" s="63" t="s">
        <v>81</v>
      </c>
      <c r="E12" s="64">
        <v>2</v>
      </c>
    </row>
    <row r="13" spans="1:5" ht="13.5">
      <c r="A13" s="63"/>
      <c r="B13" s="63" t="s">
        <v>138</v>
      </c>
      <c r="C13" s="13" t="s">
        <v>169</v>
      </c>
      <c r="D13" s="13" t="s">
        <v>169</v>
      </c>
      <c r="E13" s="64">
        <v>1</v>
      </c>
    </row>
    <row r="14" spans="1:5" ht="13.5">
      <c r="A14" s="63"/>
      <c r="B14" s="63" t="s">
        <v>143</v>
      </c>
      <c r="C14" s="63" t="s">
        <v>140</v>
      </c>
      <c r="D14" s="63" t="s">
        <v>79</v>
      </c>
      <c r="E14" s="64">
        <v>1</v>
      </c>
    </row>
    <row r="15" spans="1:5" ht="13.5">
      <c r="A15" s="63"/>
      <c r="B15" s="63" t="s">
        <v>123</v>
      </c>
      <c r="C15" s="63" t="s">
        <v>72</v>
      </c>
      <c r="D15" s="63" t="s">
        <v>79</v>
      </c>
      <c r="E15" s="64">
        <v>1</v>
      </c>
    </row>
    <row r="16" spans="1:5" ht="13.5">
      <c r="A16" s="63"/>
      <c r="B16" s="13"/>
      <c r="C16" s="13" t="s">
        <v>169</v>
      </c>
      <c r="D16" s="13" t="s">
        <v>169</v>
      </c>
      <c r="E16" s="64">
        <v>1</v>
      </c>
    </row>
    <row r="17" spans="1:5" ht="13.5">
      <c r="A17" s="63"/>
      <c r="B17" s="63" t="s">
        <v>124</v>
      </c>
      <c r="C17" s="63" t="s">
        <v>87</v>
      </c>
      <c r="D17" s="63" t="s">
        <v>80</v>
      </c>
      <c r="E17" s="64">
        <v>1</v>
      </c>
    </row>
    <row r="18" spans="1:5" ht="13.5">
      <c r="A18" s="63"/>
      <c r="B18" s="63" t="s">
        <v>144</v>
      </c>
      <c r="C18" s="13" t="s">
        <v>169</v>
      </c>
      <c r="D18" s="13" t="s">
        <v>169</v>
      </c>
      <c r="E18" s="64">
        <v>1</v>
      </c>
    </row>
    <row r="19" spans="1:5" ht="13.5">
      <c r="A19" s="13"/>
      <c r="B19" s="63" t="s">
        <v>125</v>
      </c>
      <c r="C19" s="63" t="s">
        <v>76</v>
      </c>
      <c r="D19" s="63" t="s">
        <v>81</v>
      </c>
      <c r="E19" s="64">
        <v>1</v>
      </c>
    </row>
    <row r="20" spans="1:5" ht="13.5">
      <c r="A20" s="63"/>
      <c r="B20" s="63" t="s">
        <v>107</v>
      </c>
      <c r="C20" s="63" t="s">
        <v>75</v>
      </c>
      <c r="D20" s="63" t="s">
        <v>81</v>
      </c>
      <c r="E20" s="64">
        <v>2</v>
      </c>
    </row>
    <row r="21" spans="1:5" ht="13.5">
      <c r="A21" s="63"/>
      <c r="B21" s="63" t="s">
        <v>108</v>
      </c>
      <c r="C21" s="13" t="s">
        <v>169</v>
      </c>
      <c r="D21" s="13" t="s">
        <v>169</v>
      </c>
      <c r="E21" s="64">
        <v>1</v>
      </c>
    </row>
    <row r="22" spans="1:5" ht="13.5">
      <c r="A22" s="63"/>
      <c r="B22" s="63" t="s">
        <v>109</v>
      </c>
      <c r="C22" s="63" t="s">
        <v>116</v>
      </c>
      <c r="D22" s="63" t="s">
        <v>80</v>
      </c>
      <c r="E22" s="64">
        <v>1</v>
      </c>
    </row>
    <row r="23" spans="1:5" ht="13.5">
      <c r="A23" s="63"/>
      <c r="B23" s="63" t="s">
        <v>110</v>
      </c>
      <c r="C23" s="13" t="s">
        <v>169</v>
      </c>
      <c r="D23" s="13" t="s">
        <v>169</v>
      </c>
      <c r="E23" s="64">
        <v>1</v>
      </c>
    </row>
    <row r="24" spans="1:5" ht="13.5">
      <c r="A24" s="63"/>
      <c r="B24" s="63" t="s">
        <v>126</v>
      </c>
      <c r="C24" s="63" t="s">
        <v>113</v>
      </c>
      <c r="D24" s="63" t="s">
        <v>80</v>
      </c>
      <c r="E24" s="64">
        <v>1</v>
      </c>
    </row>
    <row r="25" spans="1:5" ht="13.5">
      <c r="A25" s="63"/>
      <c r="B25" s="63" t="s">
        <v>127</v>
      </c>
      <c r="C25" s="13" t="s">
        <v>169</v>
      </c>
      <c r="D25" s="13" t="s">
        <v>169</v>
      </c>
      <c r="E25" s="64">
        <v>1</v>
      </c>
    </row>
    <row r="26" spans="1:5" ht="13.5">
      <c r="A26" s="63"/>
      <c r="B26" s="63" t="s">
        <v>145</v>
      </c>
      <c r="C26" s="63" t="s">
        <v>106</v>
      </c>
      <c r="D26" s="63" t="s">
        <v>81</v>
      </c>
      <c r="E26" s="64">
        <v>2</v>
      </c>
    </row>
    <row r="27" spans="1:5" ht="13.5">
      <c r="A27" s="63"/>
      <c r="B27" s="63" t="s">
        <v>135</v>
      </c>
      <c r="C27" s="63" t="s">
        <v>85</v>
      </c>
      <c r="D27" s="63" t="s">
        <v>81</v>
      </c>
      <c r="E27" s="64">
        <v>1</v>
      </c>
    </row>
    <row r="28" spans="1:5" ht="13.5">
      <c r="A28" s="63"/>
      <c r="B28" s="63" t="s">
        <v>136</v>
      </c>
      <c r="C28" s="13" t="s">
        <v>169</v>
      </c>
      <c r="D28" s="13" t="s">
        <v>169</v>
      </c>
      <c r="E28" s="64">
        <v>1</v>
      </c>
    </row>
    <row r="29" spans="1:5" ht="13.5">
      <c r="A29" s="63"/>
      <c r="B29" s="63" t="s">
        <v>128</v>
      </c>
      <c r="C29" s="63" t="s">
        <v>114</v>
      </c>
      <c r="D29" s="63" t="s">
        <v>79</v>
      </c>
      <c r="E29" s="64">
        <v>1</v>
      </c>
    </row>
    <row r="30" spans="1:5" ht="13.5">
      <c r="A30" s="63"/>
      <c r="B30" s="63" t="s">
        <v>137</v>
      </c>
      <c r="C30" s="63" t="s">
        <v>115</v>
      </c>
      <c r="D30" s="63" t="s">
        <v>79</v>
      </c>
      <c r="E30" s="64">
        <v>1</v>
      </c>
    </row>
    <row r="31" spans="1:5" ht="13.5">
      <c r="A31" s="63"/>
      <c r="B31" s="63" t="s">
        <v>129</v>
      </c>
      <c r="C31" s="13" t="s">
        <v>169</v>
      </c>
      <c r="D31" s="13" t="s">
        <v>169</v>
      </c>
      <c r="E31" s="64">
        <v>1</v>
      </c>
    </row>
    <row r="32" spans="1:5" ht="13.5">
      <c r="A32" s="63"/>
      <c r="B32" s="63" t="s">
        <v>130</v>
      </c>
      <c r="C32" s="63" t="s">
        <v>102</v>
      </c>
      <c r="D32" s="63" t="s">
        <v>80</v>
      </c>
      <c r="E32" s="64">
        <v>1</v>
      </c>
    </row>
    <row r="33" spans="1:5" ht="13.5">
      <c r="A33" s="63"/>
      <c r="B33" s="13"/>
      <c r="C33" s="13" t="s">
        <v>169</v>
      </c>
      <c r="D33" s="13" t="s">
        <v>169</v>
      </c>
      <c r="E33" s="64">
        <v>1</v>
      </c>
    </row>
    <row r="34" spans="1:5" ht="13.5">
      <c r="A34" s="63"/>
      <c r="B34" s="63" t="s">
        <v>131</v>
      </c>
      <c r="C34" s="63" t="s">
        <v>117</v>
      </c>
      <c r="D34" s="63" t="s">
        <v>80</v>
      </c>
      <c r="E34" s="64">
        <v>1</v>
      </c>
    </row>
    <row r="35" spans="1:5" ht="13.5">
      <c r="A35" s="63"/>
      <c r="B35" s="63" t="s">
        <v>146</v>
      </c>
      <c r="C35" s="13" t="s">
        <v>169</v>
      </c>
      <c r="D35" s="13" t="s">
        <v>169</v>
      </c>
      <c r="E35" s="64">
        <v>1</v>
      </c>
    </row>
    <row r="36" spans="1:5" ht="13.5">
      <c r="A36" s="13"/>
      <c r="B36" s="63" t="s">
        <v>132</v>
      </c>
      <c r="C36" s="63" t="s">
        <v>99</v>
      </c>
      <c r="D36" s="63" t="s">
        <v>80</v>
      </c>
      <c r="E36" s="64">
        <v>1</v>
      </c>
    </row>
    <row r="37" spans="1:5" ht="13.5">
      <c r="A37" s="63"/>
      <c r="B37" s="13"/>
      <c r="C37" s="13" t="s">
        <v>169</v>
      </c>
      <c r="D37" s="13" t="s">
        <v>169</v>
      </c>
      <c r="E37" s="64">
        <v>1</v>
      </c>
    </row>
    <row r="38" spans="1:5" ht="13.5">
      <c r="A38" s="63"/>
      <c r="B38" s="63" t="s">
        <v>111</v>
      </c>
      <c r="C38" s="63" t="s">
        <v>98</v>
      </c>
      <c r="D38" s="63" t="s">
        <v>80</v>
      </c>
      <c r="E38" s="64">
        <v>1</v>
      </c>
    </row>
    <row r="39" spans="1:5" ht="13.5">
      <c r="A39" s="63"/>
      <c r="B39" s="63" t="s">
        <v>112</v>
      </c>
      <c r="C39" s="13" t="s">
        <v>169</v>
      </c>
      <c r="D39" s="13" t="s">
        <v>169</v>
      </c>
      <c r="E39" s="64">
        <v>1</v>
      </c>
    </row>
    <row r="40" spans="1:5" ht="13.5">
      <c r="A40" s="63"/>
      <c r="B40" s="63" t="s">
        <v>133</v>
      </c>
      <c r="C40" s="63" t="s">
        <v>100</v>
      </c>
      <c r="D40" s="63" t="s">
        <v>80</v>
      </c>
      <c r="E40" s="64">
        <v>1</v>
      </c>
    </row>
    <row r="41" spans="1:5" ht="13.5">
      <c r="A41" s="13"/>
      <c r="B41" s="63" t="s">
        <v>134</v>
      </c>
      <c r="C41" s="13" t="s">
        <v>169</v>
      </c>
      <c r="D41" s="13" t="s">
        <v>169</v>
      </c>
      <c r="E41" s="64">
        <v>1</v>
      </c>
    </row>
    <row r="42" spans="1:5" ht="13.5">
      <c r="A42" s="63"/>
      <c r="B42" s="13"/>
      <c r="C42" s="63" t="s">
        <v>96</v>
      </c>
      <c r="D42" s="63" t="s">
        <v>81</v>
      </c>
      <c r="E42" s="64">
        <v>1</v>
      </c>
    </row>
    <row r="43" spans="1:5" ht="13.5">
      <c r="A43" s="63"/>
      <c r="B43" s="13"/>
      <c r="C43" s="13" t="s">
        <v>169</v>
      </c>
      <c r="D43" s="13" t="s">
        <v>169</v>
      </c>
      <c r="E43" s="64">
        <v>1</v>
      </c>
    </row>
    <row r="44" spans="1:5" ht="13.5">
      <c r="A44" s="63"/>
      <c r="B44" s="13"/>
      <c r="C44" s="63" t="s">
        <v>101</v>
      </c>
      <c r="D44" s="63" t="s">
        <v>81</v>
      </c>
      <c r="E44" s="64">
        <v>1</v>
      </c>
    </row>
    <row r="45" spans="1:5" ht="13.5">
      <c r="A45" s="63"/>
      <c r="B45" s="13"/>
      <c r="C45" s="13" t="s">
        <v>169</v>
      </c>
      <c r="D45" s="13" t="s">
        <v>169</v>
      </c>
      <c r="E45" s="64">
        <v>1</v>
      </c>
    </row>
    <row r="46" spans="1:5" ht="13.5">
      <c r="A46" s="63"/>
      <c r="B46" s="13"/>
      <c r="C46" s="63" t="s">
        <v>92</v>
      </c>
      <c r="D46" s="63" t="s">
        <v>79</v>
      </c>
      <c r="E46" s="64">
        <v>1</v>
      </c>
    </row>
    <row r="47" spans="1:5" ht="13.5">
      <c r="A47" s="13"/>
      <c r="B47" s="13"/>
      <c r="C47" s="13" t="s">
        <v>169</v>
      </c>
      <c r="D47" s="13" t="s">
        <v>169</v>
      </c>
      <c r="E47" s="64">
        <v>1</v>
      </c>
    </row>
    <row r="48" spans="1:5" ht="13.5">
      <c r="A48" s="13"/>
      <c r="B48" s="13"/>
      <c r="C48" s="63" t="s">
        <v>93</v>
      </c>
      <c r="D48" s="63" t="s">
        <v>79</v>
      </c>
      <c r="E48" s="64">
        <v>1</v>
      </c>
    </row>
    <row r="49" spans="1:5" ht="13.5">
      <c r="A49" s="13"/>
      <c r="B49" s="13"/>
      <c r="C49" s="13" t="s">
        <v>169</v>
      </c>
      <c r="D49" s="13" t="s">
        <v>169</v>
      </c>
      <c r="E49" s="64">
        <v>1</v>
      </c>
    </row>
    <row r="50" spans="1:5" ht="13.5">
      <c r="A50" s="13"/>
      <c r="B50" s="13"/>
      <c r="C50" s="63" t="s">
        <v>118</v>
      </c>
      <c r="D50" s="63" t="s">
        <v>79</v>
      </c>
      <c r="E50" s="64">
        <v>1</v>
      </c>
    </row>
    <row r="51" spans="1:5" ht="13.5">
      <c r="A51" s="13"/>
      <c r="B51" s="13"/>
      <c r="C51" s="13" t="s">
        <v>169</v>
      </c>
      <c r="D51" s="13" t="s">
        <v>169</v>
      </c>
      <c r="E51" s="64">
        <v>1</v>
      </c>
    </row>
    <row r="52" spans="1:5" ht="13.5">
      <c r="A52" s="13"/>
      <c r="B52" s="13"/>
      <c r="C52" s="63" t="s">
        <v>94</v>
      </c>
      <c r="D52" s="63" t="s">
        <v>80</v>
      </c>
      <c r="E52" s="64">
        <v>1</v>
      </c>
    </row>
    <row r="53" spans="1:5" ht="13.5">
      <c r="A53" s="13"/>
      <c r="B53" s="13"/>
      <c r="C53" s="13" t="s">
        <v>169</v>
      </c>
      <c r="D53" s="13" t="s">
        <v>169</v>
      </c>
      <c r="E53" s="64">
        <v>1</v>
      </c>
    </row>
    <row r="54" spans="1:5" ht="13.5">
      <c r="A54" s="13"/>
      <c r="B54" s="13"/>
      <c r="C54" s="63" t="s">
        <v>97</v>
      </c>
      <c r="D54" s="63" t="s">
        <v>81</v>
      </c>
      <c r="E54" s="64">
        <v>1</v>
      </c>
    </row>
    <row r="55" spans="1:5" ht="13.5">
      <c r="A55" s="13"/>
      <c r="B55" s="13"/>
      <c r="C55" s="13" t="s">
        <v>169</v>
      </c>
      <c r="D55" s="13" t="s">
        <v>169</v>
      </c>
      <c r="E55" s="64">
        <v>1</v>
      </c>
    </row>
    <row r="56" spans="1:5" ht="13.5">
      <c r="A56" s="13"/>
      <c r="B56" s="13"/>
      <c r="C56" s="63" t="s">
        <v>95</v>
      </c>
      <c r="D56" s="63" t="s">
        <v>81</v>
      </c>
      <c r="E56" s="64">
        <v>1</v>
      </c>
    </row>
    <row r="57" spans="1:5" ht="13.5">
      <c r="A57" s="13"/>
      <c r="B57" s="13"/>
      <c r="C57" s="13" t="s">
        <v>169</v>
      </c>
      <c r="D57" s="13" t="s">
        <v>169</v>
      </c>
      <c r="E57" s="64">
        <v>1</v>
      </c>
    </row>
    <row r="58" spans="1:5" ht="13.5">
      <c r="A58" s="13"/>
      <c r="B58" s="13"/>
      <c r="C58" s="63" t="s">
        <v>91</v>
      </c>
      <c r="D58" s="63" t="s">
        <v>81</v>
      </c>
      <c r="E58" s="64">
        <v>1</v>
      </c>
    </row>
    <row r="59" spans="1:5" ht="13.5">
      <c r="A59" s="13"/>
      <c r="B59" s="13"/>
      <c r="C59" s="13" t="s">
        <v>169</v>
      </c>
      <c r="D59" s="13" t="s">
        <v>169</v>
      </c>
      <c r="E59" s="64">
        <v>1</v>
      </c>
    </row>
    <row r="60" spans="1:5" ht="13.5">
      <c r="A60" s="13"/>
      <c r="B60" s="13"/>
      <c r="C60" s="63" t="s">
        <v>90</v>
      </c>
      <c r="D60" s="63" t="s">
        <v>79</v>
      </c>
      <c r="E60" s="64">
        <v>1</v>
      </c>
    </row>
    <row r="61" spans="1:5" ht="13.5">
      <c r="A61" s="13"/>
      <c r="B61" s="13"/>
      <c r="C61" s="13" t="s">
        <v>169</v>
      </c>
      <c r="D61" s="13" t="s">
        <v>169</v>
      </c>
      <c r="E61" s="64">
        <v>1</v>
      </c>
    </row>
    <row r="62" spans="1:5" ht="13.5">
      <c r="A62" s="13"/>
      <c r="B62" s="13"/>
      <c r="C62" s="63" t="s">
        <v>88</v>
      </c>
      <c r="D62" s="63" t="s">
        <v>79</v>
      </c>
      <c r="E62" s="64">
        <v>1</v>
      </c>
    </row>
    <row r="63" spans="1:5" ht="13.5">
      <c r="A63" s="13"/>
      <c r="B63" s="13"/>
      <c r="C63" s="63" t="s">
        <v>89</v>
      </c>
      <c r="D63" s="63" t="s">
        <v>79</v>
      </c>
      <c r="E63" s="64">
        <v>1</v>
      </c>
    </row>
    <row r="64" spans="1:5" ht="13.5">
      <c r="A64" s="13"/>
      <c r="B64" s="13"/>
      <c r="C64" s="13" t="s">
        <v>169</v>
      </c>
      <c r="D64" s="13" t="s">
        <v>169</v>
      </c>
      <c r="E64" s="64">
        <v>1</v>
      </c>
    </row>
    <row r="65" spans="1:5" ht="13.5">
      <c r="A65" s="13"/>
      <c r="B65" s="13"/>
      <c r="C65" s="63" t="s">
        <v>141</v>
      </c>
      <c r="D65" s="63" t="s">
        <v>80</v>
      </c>
      <c r="E65" s="64">
        <v>1</v>
      </c>
    </row>
    <row r="66" spans="1:5" ht="13.5">
      <c r="A66" s="13"/>
      <c r="B66" s="13"/>
      <c r="C66" s="13" t="s">
        <v>169</v>
      </c>
      <c r="D66" s="13" t="s">
        <v>169</v>
      </c>
      <c r="E66" s="64">
        <v>1</v>
      </c>
    </row>
    <row r="67" spans="1:5" ht="13.5">
      <c r="A67" s="13"/>
      <c r="B67" s="13"/>
      <c r="C67" s="63" t="s">
        <v>119</v>
      </c>
      <c r="D67" s="63" t="s">
        <v>81</v>
      </c>
      <c r="E67" s="64">
        <v>1</v>
      </c>
    </row>
    <row r="68" spans="1:5" ht="13.5">
      <c r="A68" s="13"/>
      <c r="B68" s="13"/>
      <c r="C68" s="63" t="s">
        <v>120</v>
      </c>
      <c r="D68" s="63" t="s">
        <v>81</v>
      </c>
      <c r="E68" s="64">
        <v>2</v>
      </c>
    </row>
    <row r="69" spans="1:5" ht="13.5">
      <c r="A69" s="13"/>
      <c r="B69" s="13"/>
      <c r="C69" s="13" t="s">
        <v>169</v>
      </c>
      <c r="D69" s="13" t="s">
        <v>169</v>
      </c>
      <c r="E69" s="64">
        <v>1</v>
      </c>
    </row>
    <row r="70" spans="1:5" ht="13.5">
      <c r="A70" s="13"/>
      <c r="B70" s="13"/>
      <c r="C70" s="63" t="s">
        <v>103</v>
      </c>
      <c r="D70" s="63" t="s">
        <v>79</v>
      </c>
      <c r="E70" s="64">
        <v>1</v>
      </c>
    </row>
    <row r="71" spans="1:5" ht="13.5">
      <c r="A71" s="13"/>
      <c r="B71" s="13"/>
      <c r="C71" s="13" t="s">
        <v>169</v>
      </c>
      <c r="D71" s="13" t="s">
        <v>169</v>
      </c>
      <c r="E71" s="64">
        <v>1</v>
      </c>
    </row>
    <row r="72" spans="1:5" ht="13.5">
      <c r="A72" s="13"/>
      <c r="B72" s="13"/>
      <c r="C72" s="63" t="s">
        <v>47</v>
      </c>
      <c r="D72" s="63" t="s">
        <v>80</v>
      </c>
      <c r="E72" s="64">
        <v>1</v>
      </c>
    </row>
    <row r="73" spans="1:5" ht="13.5">
      <c r="A73" s="13"/>
      <c r="B73" s="13"/>
      <c r="C73" s="13" t="s">
        <v>169</v>
      </c>
      <c r="D73" s="13" t="s">
        <v>169</v>
      </c>
      <c r="E73" s="64">
        <v>1</v>
      </c>
    </row>
    <row r="74" spans="1:5" ht="13.5">
      <c r="A74" s="13"/>
      <c r="B74" s="13"/>
      <c r="C74" s="63" t="s">
        <v>48</v>
      </c>
      <c r="D74" s="63" t="s">
        <v>81</v>
      </c>
      <c r="E74" s="64">
        <v>1</v>
      </c>
    </row>
    <row r="75" spans="1:5" ht="13.5">
      <c r="A75" s="13"/>
      <c r="B75" s="13"/>
      <c r="C75" s="63" t="s">
        <v>104</v>
      </c>
      <c r="D75" s="63" t="s">
        <v>81</v>
      </c>
      <c r="E75" s="64">
        <v>2</v>
      </c>
    </row>
    <row r="76" spans="1:5" ht="13.5">
      <c r="A76" s="13"/>
      <c r="B76" s="13"/>
      <c r="C76" s="13" t="s">
        <v>169</v>
      </c>
      <c r="D76" s="13" t="s">
        <v>169</v>
      </c>
      <c r="E76" s="64">
        <v>1</v>
      </c>
    </row>
    <row r="77" spans="1:5" ht="13.5">
      <c r="A77" s="13"/>
      <c r="B77" s="13"/>
      <c r="C77" s="63" t="s">
        <v>49</v>
      </c>
      <c r="D77" s="63" t="s">
        <v>79</v>
      </c>
      <c r="E77" s="64">
        <v>1</v>
      </c>
    </row>
    <row r="78" spans="1:5" ht="13.5">
      <c r="A78" s="13"/>
      <c r="B78" s="13"/>
      <c r="C78" s="13" t="s">
        <v>169</v>
      </c>
      <c r="D78" s="13" t="s">
        <v>169</v>
      </c>
      <c r="E78" s="64">
        <v>1</v>
      </c>
    </row>
    <row r="79" spans="1:5" ht="13.5">
      <c r="A79" s="13"/>
      <c r="B79" s="13"/>
      <c r="C79" s="63" t="s">
        <v>121</v>
      </c>
      <c r="D79" s="63" t="s">
        <v>79</v>
      </c>
      <c r="E79" s="64">
        <v>1</v>
      </c>
    </row>
    <row r="80" spans="1:5" ht="13.5">
      <c r="A80" s="13"/>
      <c r="B80" s="13"/>
      <c r="C80" s="63" t="s">
        <v>122</v>
      </c>
      <c r="D80" s="63" t="s">
        <v>79</v>
      </c>
      <c r="E80" s="64">
        <v>1</v>
      </c>
    </row>
    <row r="757" spans="1:4" ht="13.5">
      <c r="A757" s="67" t="s">
        <v>54</v>
      </c>
      <c r="B757" s="68" t="s">
        <v>86</v>
      </c>
      <c r="C757" s="68" t="s">
        <v>105</v>
      </c>
      <c r="D757" s="69" t="s">
        <v>81</v>
      </c>
    </row>
    <row r="758" spans="1:4" ht="13.5">
      <c r="A758" s="67" t="s">
        <v>54</v>
      </c>
      <c r="B758" s="68" t="s">
        <v>84</v>
      </c>
      <c r="C758" s="68" t="s">
        <v>106</v>
      </c>
      <c r="D758" s="69" t="s">
        <v>81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didier-f</dc:creator>
  <cp:keywords/>
  <dc:description/>
  <cp:lastModifiedBy>Véronique MARCHIS</cp:lastModifiedBy>
  <cp:lastPrinted>2022-08-05T10:08:06Z</cp:lastPrinted>
  <dcterms:created xsi:type="dcterms:W3CDTF">2012-10-05T06:28:37Z</dcterms:created>
  <dcterms:modified xsi:type="dcterms:W3CDTF">2023-07-20T08:34:24Z</dcterms:modified>
  <cp:category/>
  <cp:version/>
  <cp:contentType/>
  <cp:contentStatus/>
</cp:coreProperties>
</file>